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PC\Desktop\INTERNETINĖ SVETAINĖ PDF\"/>
    </mc:Choice>
  </mc:AlternateContent>
  <xr:revisionPtr revIDLastSave="0" documentId="8_{6766C44B-EDCF-4F53-ABAC-B7BFAE246AB9}" xr6:coauthVersionLast="41" xr6:coauthVersionMax="41" xr10:uidLastSave="{00000000-0000-0000-0000-000000000000}"/>
  <bookViews>
    <workbookView xWindow="-120" yWindow="-120" windowWidth="29040" windowHeight="15840" activeTab="10" xr2:uid="{7B0EFE40-1FBD-429F-9148-DAF35D7B1C9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f" hidden="1">[1]gamybaK!#REF!</definedName>
    <definedName name="_xlnm._FilterDatabase" hidden="1">[2]gamybaK!#REF!</definedName>
    <definedName name="_FilterDatabase1" hidden="1">[1]gamybaK!#REF!</definedName>
    <definedName name="AAA" hidden="1">[3]gamybaK!#REF!</definedName>
    <definedName name="AAAA" hidden="1">[4]gamybaK!#REF!</definedName>
    <definedName name="AS" hidden="1">[3]gamybaK!#REF!</definedName>
    <definedName name="AS2DocOpenMode" hidden="1">"AS2DocumentEdit"</definedName>
    <definedName name="asd" hidden="1">[4]gamybaK!#REF!</definedName>
    <definedName name="azx" hidden="1">[3]gamybaK!#REF!</definedName>
    <definedName name="de" hidden="1">#REF!</definedName>
    <definedName name="eeee" hidden="1">#REF!</definedName>
    <definedName name="eeeee" hidden="1">#REF!</definedName>
    <definedName name="ET" hidden="1">#REF!</definedName>
    <definedName name="filter" hidden="1">[5]gamybaK!#REF!</definedName>
    <definedName name="h" hidden="1">[6]gamybaK!#REF!</definedName>
    <definedName name="hmm" hidden="1">#REF!</definedName>
    <definedName name="kint" hidden="1">[7]gamybaK!#REF!</definedName>
    <definedName name="l" hidden="1">[7]gamybaK!#REF!</definedName>
    <definedName name="lkjh" hidden="1">[5]gamybaK!#REF!</definedName>
    <definedName name="lkmjh" hidden="1">[8]gamybaK!#REF!</definedName>
    <definedName name="pr" hidden="1">[2]gamybaK!#REF!</definedName>
    <definedName name="Priskyrimas_turtas">[9]_!$H$17:$H$45</definedName>
    <definedName name="PSW_CALCULATE_0" hidden="1">#REF!</definedName>
    <definedName name="PSW_SAVE_0" hidden="1">#REF!</definedName>
    <definedName name="PSWGrid_0_0" hidden="1">#REF!</definedName>
    <definedName name="PSWGrid_0_1" hidden="1">#REF!</definedName>
    <definedName name="PSWGrid_0_2" hidden="1">#REF!</definedName>
    <definedName name="PSWGrid_0_3" hidden="1">#REF!</definedName>
    <definedName name="PSWInput_0_0" hidden="1">#REF!</definedName>
    <definedName name="PSWInput_0_1" hidden="1">#REF!</definedName>
    <definedName name="PSWInput_0_2" hidden="1">#REF!</definedName>
    <definedName name="PSWInput_0_3" hidden="1">#REF!</definedName>
    <definedName name="PSWList_0_0" hidden="1">#REF!</definedName>
    <definedName name="PSWList_0_1" hidden="1">#REF!</definedName>
    <definedName name="PSWList_0_2" hidden="1">#REF!</definedName>
    <definedName name="PSWList_0_3" hidden="1">#REF!</definedName>
    <definedName name="PSWMergedSavingCell_0_0" hidden="1">#REF!</definedName>
    <definedName name="PSWMergedSavingCell_0_1" hidden="1">#REF!</definedName>
    <definedName name="PSWMergedSavingCell_0_10" hidden="1">#REF!</definedName>
    <definedName name="PSWMergedSavingCell_0_100" hidden="1">#REF!</definedName>
    <definedName name="PSWMergedSavingCell_0_101" hidden="1">#REF!</definedName>
    <definedName name="PSWMergedSavingCell_0_102" hidden="1">#REF!</definedName>
    <definedName name="PSWMergedSavingCell_0_103" hidden="1">#REF!</definedName>
    <definedName name="PSWMergedSavingCell_0_104" hidden="1">#REF!</definedName>
    <definedName name="PSWMergedSavingCell_0_105" hidden="1">#REF!</definedName>
    <definedName name="PSWMergedSavingCell_0_106" hidden="1">#REF!</definedName>
    <definedName name="PSWMergedSavingCell_0_107" hidden="1">#REF!</definedName>
    <definedName name="PSWMergedSavingCell_0_108" hidden="1">#REF!</definedName>
    <definedName name="PSWMergedSavingCell_0_109" hidden="1">#REF!</definedName>
    <definedName name="PSWMergedSavingCell_0_11" hidden="1">#REF!</definedName>
    <definedName name="PSWMergedSavingCell_0_110" hidden="1">#REF!</definedName>
    <definedName name="PSWMergedSavingCell_0_111" hidden="1">#REF!</definedName>
    <definedName name="PSWMergedSavingCell_0_112" hidden="1">#REF!</definedName>
    <definedName name="PSWMergedSavingCell_0_113" hidden="1">#REF!</definedName>
    <definedName name="PSWMergedSavingCell_0_114" hidden="1">#REF!</definedName>
    <definedName name="PSWMergedSavingCell_0_115" hidden="1">#REF!</definedName>
    <definedName name="PSWMergedSavingCell_0_116" hidden="1">#REF!</definedName>
    <definedName name="PSWMergedSavingCell_0_117" hidden="1">#REF!</definedName>
    <definedName name="PSWMergedSavingCell_0_118" hidden="1">#REF!</definedName>
    <definedName name="PSWMergedSavingCell_0_119" hidden="1">#REF!</definedName>
    <definedName name="PSWMergedSavingCell_0_12" hidden="1">#REF!</definedName>
    <definedName name="PSWMergedSavingCell_0_120" hidden="1">#REF!</definedName>
    <definedName name="PSWMergedSavingCell_0_121" hidden="1">#REF!</definedName>
    <definedName name="PSWMergedSavingCell_0_122" hidden="1">#REF!</definedName>
    <definedName name="PSWMergedSavingCell_0_123" hidden="1">#REF!</definedName>
    <definedName name="PSWMergedSavingCell_0_124" hidden="1">#REF!</definedName>
    <definedName name="PSWMergedSavingCell_0_125" hidden="1">#REF!</definedName>
    <definedName name="PSWMergedSavingCell_0_126" hidden="1">#REF!</definedName>
    <definedName name="PSWMergedSavingCell_0_127" hidden="1">#REF!</definedName>
    <definedName name="PSWMergedSavingCell_0_128" hidden="1">#REF!</definedName>
    <definedName name="PSWMergedSavingCell_0_129" hidden="1">#REF!</definedName>
    <definedName name="PSWMergedSavingCell_0_13" hidden="1">#REF!</definedName>
    <definedName name="PSWMergedSavingCell_0_130" hidden="1">#REF!</definedName>
    <definedName name="PSWMergedSavingCell_0_131" hidden="1">#REF!</definedName>
    <definedName name="PSWMergedSavingCell_0_132" hidden="1">#REF!</definedName>
    <definedName name="PSWMergedSavingCell_0_133" hidden="1">#REF!</definedName>
    <definedName name="PSWMergedSavingCell_0_134" hidden="1">#REF!</definedName>
    <definedName name="PSWMergedSavingCell_0_135" hidden="1">#REF!</definedName>
    <definedName name="PSWMergedSavingCell_0_136" hidden="1">#REF!</definedName>
    <definedName name="PSWMergedSavingCell_0_137" hidden="1">#REF!</definedName>
    <definedName name="PSWMergedSavingCell_0_138" hidden="1">#REF!</definedName>
    <definedName name="PSWMergedSavingCell_0_139" hidden="1">#REF!</definedName>
    <definedName name="PSWMergedSavingCell_0_14" hidden="1">#REF!</definedName>
    <definedName name="PSWMergedSavingCell_0_140" hidden="1">#REF!</definedName>
    <definedName name="PSWMergedSavingCell_0_141" hidden="1">#REF!</definedName>
    <definedName name="PSWMergedSavingCell_0_142" hidden="1">#REF!</definedName>
    <definedName name="PSWMergedSavingCell_0_143" hidden="1">#REF!</definedName>
    <definedName name="PSWMergedSavingCell_0_144" hidden="1">#REF!</definedName>
    <definedName name="PSWMergedSavingCell_0_145" hidden="1">#REF!</definedName>
    <definedName name="PSWMergedSavingCell_0_146" hidden="1">#REF!</definedName>
    <definedName name="PSWMergedSavingCell_0_147" hidden="1">#REF!</definedName>
    <definedName name="PSWMergedSavingCell_0_148" hidden="1">#REF!</definedName>
    <definedName name="PSWMergedSavingCell_0_149" hidden="1">#REF!</definedName>
    <definedName name="PSWMergedSavingCell_0_15" hidden="1">#REF!</definedName>
    <definedName name="PSWMergedSavingCell_0_150" hidden="1">#REF!</definedName>
    <definedName name="PSWMergedSavingCell_0_151" hidden="1">#REF!</definedName>
    <definedName name="PSWMergedSavingCell_0_152" hidden="1">#REF!</definedName>
    <definedName name="PSWMergedSavingCell_0_153" hidden="1">#REF!</definedName>
    <definedName name="PSWMergedSavingCell_0_154" hidden="1">#REF!</definedName>
    <definedName name="PSWMergedSavingCell_0_155" hidden="1">#REF!</definedName>
    <definedName name="PSWMergedSavingCell_0_156" hidden="1">#REF!</definedName>
    <definedName name="PSWMergedSavingCell_0_157" hidden="1">#REF!</definedName>
    <definedName name="PSWMergedSavingCell_0_158" hidden="1">#REF!</definedName>
    <definedName name="PSWMergedSavingCell_0_159" hidden="1">#REF!</definedName>
    <definedName name="PSWMergedSavingCell_0_16" hidden="1">#REF!</definedName>
    <definedName name="PSWMergedSavingCell_0_160" hidden="1">#REF!</definedName>
    <definedName name="PSWMergedSavingCell_0_161" hidden="1">#REF!</definedName>
    <definedName name="PSWMergedSavingCell_0_162" hidden="1">#REF!</definedName>
    <definedName name="PSWMergedSavingCell_0_163" hidden="1">#REF!</definedName>
    <definedName name="PSWMergedSavingCell_0_164" hidden="1">#REF!</definedName>
    <definedName name="PSWMergedSavingCell_0_165" hidden="1">#REF!</definedName>
    <definedName name="PSWMergedSavingCell_0_166" hidden="1">#REF!</definedName>
    <definedName name="PSWMergedSavingCell_0_167" hidden="1">#REF!</definedName>
    <definedName name="PSWMergedSavingCell_0_168" hidden="1">#REF!</definedName>
    <definedName name="PSWMergedSavingCell_0_169" hidden="1">#REF!</definedName>
    <definedName name="PSWMergedSavingCell_0_17" hidden="1">#REF!</definedName>
    <definedName name="PSWMergedSavingCell_0_170" hidden="1">#REF!</definedName>
    <definedName name="PSWMergedSavingCell_0_171" hidden="1">#REF!</definedName>
    <definedName name="PSWMergedSavingCell_0_172" hidden="1">#REF!</definedName>
    <definedName name="PSWMergedSavingCell_0_173" hidden="1">#REF!</definedName>
    <definedName name="PSWMergedSavingCell_0_174" hidden="1">#REF!</definedName>
    <definedName name="PSWMergedSavingCell_0_175" hidden="1">#REF!</definedName>
    <definedName name="PSWMergedSavingCell_0_176" hidden="1">#REF!</definedName>
    <definedName name="PSWMergedSavingCell_0_177" hidden="1">#REF!</definedName>
    <definedName name="PSWMergedSavingCell_0_178" hidden="1">#REF!</definedName>
    <definedName name="PSWMergedSavingCell_0_179" hidden="1">#REF!</definedName>
    <definedName name="PSWMergedSavingCell_0_18" hidden="1">#REF!</definedName>
    <definedName name="PSWMergedSavingCell_0_180" hidden="1">#REF!</definedName>
    <definedName name="PSWMergedSavingCell_0_181" hidden="1">#REF!</definedName>
    <definedName name="PSWMergedSavingCell_0_182" hidden="1">#REF!</definedName>
    <definedName name="PSWMergedSavingCell_0_183" hidden="1">#REF!</definedName>
    <definedName name="PSWMergedSavingCell_0_184" hidden="1">#REF!</definedName>
    <definedName name="PSWMergedSavingCell_0_185" hidden="1">#REF!</definedName>
    <definedName name="PSWMergedSavingCell_0_186" hidden="1">#REF!</definedName>
    <definedName name="PSWMergedSavingCell_0_187" hidden="1">#REF!</definedName>
    <definedName name="PSWMergedSavingCell_0_188" hidden="1">#REF!</definedName>
    <definedName name="PSWMergedSavingCell_0_189" hidden="1">#REF!</definedName>
    <definedName name="PSWMergedSavingCell_0_19" hidden="1">#REF!</definedName>
    <definedName name="PSWMergedSavingCell_0_190" hidden="1">#REF!</definedName>
    <definedName name="PSWMergedSavingCell_0_191" hidden="1">#REF!</definedName>
    <definedName name="PSWMergedSavingCell_0_192" hidden="1">#REF!</definedName>
    <definedName name="PSWMergedSavingCell_0_193" hidden="1">#REF!</definedName>
    <definedName name="PSWMergedSavingCell_0_194" hidden="1">#REF!</definedName>
    <definedName name="PSWMergedSavingCell_0_195" hidden="1">#REF!</definedName>
    <definedName name="PSWMergedSavingCell_0_196" hidden="1">#REF!</definedName>
    <definedName name="PSWMergedSavingCell_0_197" hidden="1">#REF!</definedName>
    <definedName name="PSWMergedSavingCell_0_198" hidden="1">#REF!</definedName>
    <definedName name="PSWMergedSavingCell_0_199" hidden="1">#REF!</definedName>
    <definedName name="PSWMergedSavingCell_0_2" hidden="1">#REF!</definedName>
    <definedName name="PSWMergedSavingCell_0_20" hidden="1">#REF!</definedName>
    <definedName name="PSWMergedSavingCell_0_200" hidden="1">#REF!</definedName>
    <definedName name="PSWMergedSavingCell_0_201" hidden="1">#REF!</definedName>
    <definedName name="PSWMergedSavingCell_0_202" hidden="1">#REF!</definedName>
    <definedName name="PSWMergedSavingCell_0_203" hidden="1">#REF!</definedName>
    <definedName name="PSWMergedSavingCell_0_204" hidden="1">#REF!</definedName>
    <definedName name="PSWMergedSavingCell_0_205" hidden="1">#REF!</definedName>
    <definedName name="PSWMergedSavingCell_0_206" hidden="1">#REF!</definedName>
    <definedName name="PSWMergedSavingCell_0_207" hidden="1">#REF!</definedName>
    <definedName name="PSWMergedSavingCell_0_208" hidden="1">#REF!</definedName>
    <definedName name="PSWMergedSavingCell_0_209" hidden="1">#REF!</definedName>
    <definedName name="PSWMergedSavingCell_0_21" hidden="1">#REF!</definedName>
    <definedName name="PSWMergedSavingCell_0_210" hidden="1">#REF!</definedName>
    <definedName name="PSWMergedSavingCell_0_211" hidden="1">#REF!</definedName>
    <definedName name="PSWMergedSavingCell_0_212" hidden="1">#REF!</definedName>
    <definedName name="PSWMergedSavingCell_0_213" hidden="1">#REF!</definedName>
    <definedName name="PSWMergedSavingCell_0_214" hidden="1">#REF!</definedName>
    <definedName name="PSWMergedSavingCell_0_215" hidden="1">#REF!</definedName>
    <definedName name="PSWMergedSavingCell_0_216" hidden="1">#REF!</definedName>
    <definedName name="PSWMergedSavingCell_0_217" hidden="1">#REF!</definedName>
    <definedName name="PSWMergedSavingCell_0_218" hidden="1">#REF!</definedName>
    <definedName name="PSWMergedSavingCell_0_219" hidden="1">#REF!</definedName>
    <definedName name="PSWMergedSavingCell_0_22" hidden="1">#REF!</definedName>
    <definedName name="PSWMergedSavingCell_0_220" hidden="1">#REF!</definedName>
    <definedName name="PSWMergedSavingCell_0_221" hidden="1">#REF!</definedName>
    <definedName name="PSWMergedSavingCell_0_222" hidden="1">#REF!</definedName>
    <definedName name="PSWMergedSavingCell_0_223" hidden="1">#REF!</definedName>
    <definedName name="PSWMergedSavingCell_0_224" hidden="1">#REF!</definedName>
    <definedName name="PSWMergedSavingCell_0_225" hidden="1">#REF!</definedName>
    <definedName name="PSWMergedSavingCell_0_226" hidden="1">#REF!</definedName>
    <definedName name="PSWMergedSavingCell_0_227" hidden="1">#REF!</definedName>
    <definedName name="PSWMergedSavingCell_0_228" hidden="1">#REF!</definedName>
    <definedName name="PSWMergedSavingCell_0_229" hidden="1">#REF!</definedName>
    <definedName name="PSWMergedSavingCell_0_23" hidden="1">#REF!</definedName>
    <definedName name="PSWMergedSavingCell_0_230" hidden="1">#REF!</definedName>
    <definedName name="PSWMergedSavingCell_0_231" hidden="1">#REF!</definedName>
    <definedName name="PSWMergedSavingCell_0_232" hidden="1">#REF!</definedName>
    <definedName name="PSWMergedSavingCell_0_233" hidden="1">#REF!</definedName>
    <definedName name="PSWMergedSavingCell_0_234" hidden="1">#REF!</definedName>
    <definedName name="PSWMergedSavingCell_0_235" hidden="1">#REF!</definedName>
    <definedName name="PSWMergedSavingCell_0_236" hidden="1">#REF!</definedName>
    <definedName name="PSWMergedSavingCell_0_237" hidden="1">#REF!</definedName>
    <definedName name="PSWMergedSavingCell_0_238" hidden="1">#REF!</definedName>
    <definedName name="PSWMergedSavingCell_0_239" hidden="1">#REF!</definedName>
    <definedName name="PSWMergedSavingCell_0_24" hidden="1">#REF!</definedName>
    <definedName name="PSWMergedSavingCell_0_240" hidden="1">#REF!</definedName>
    <definedName name="PSWMergedSavingCell_0_241" hidden="1">#REF!</definedName>
    <definedName name="PSWMergedSavingCell_0_242" hidden="1">#REF!</definedName>
    <definedName name="PSWMergedSavingCell_0_243" hidden="1">#REF!</definedName>
    <definedName name="PSWMergedSavingCell_0_244" hidden="1">#REF!</definedName>
    <definedName name="PSWMergedSavingCell_0_245" hidden="1">#REF!</definedName>
    <definedName name="PSWMergedSavingCell_0_246" hidden="1">#REF!</definedName>
    <definedName name="PSWMergedSavingCell_0_247" hidden="1">#REF!</definedName>
    <definedName name="PSWMergedSavingCell_0_248" hidden="1">#REF!</definedName>
    <definedName name="PSWMergedSavingCell_0_249" hidden="1">#REF!</definedName>
    <definedName name="PSWMergedSavingCell_0_25" hidden="1">#REF!</definedName>
    <definedName name="PSWMergedSavingCell_0_250" hidden="1">#REF!</definedName>
    <definedName name="PSWMergedSavingCell_0_251" hidden="1">#REF!</definedName>
    <definedName name="PSWMergedSavingCell_0_252" hidden="1">#REF!</definedName>
    <definedName name="PSWMergedSavingCell_0_253" hidden="1">#REF!</definedName>
    <definedName name="PSWMergedSavingCell_0_254" hidden="1">#REF!</definedName>
    <definedName name="PSWMergedSavingCell_0_255" hidden="1">#REF!</definedName>
    <definedName name="PSWMergedSavingCell_0_256" hidden="1">#REF!</definedName>
    <definedName name="PSWMergedSavingCell_0_257" hidden="1">#REF!</definedName>
    <definedName name="PSWMergedSavingCell_0_258" hidden="1">#REF!</definedName>
    <definedName name="PSWMergedSavingCell_0_259" hidden="1">#REF!</definedName>
    <definedName name="PSWMergedSavingCell_0_26" hidden="1">#REF!</definedName>
    <definedName name="PSWMergedSavingCell_0_260" hidden="1">#REF!</definedName>
    <definedName name="PSWMergedSavingCell_0_261" hidden="1">#REF!</definedName>
    <definedName name="PSWMergedSavingCell_0_262" hidden="1">#REF!</definedName>
    <definedName name="PSWMergedSavingCell_0_263" hidden="1">#REF!</definedName>
    <definedName name="PSWMergedSavingCell_0_264" hidden="1">#REF!</definedName>
    <definedName name="PSWMergedSavingCell_0_265" hidden="1">#REF!</definedName>
    <definedName name="PSWMergedSavingCell_0_266" hidden="1">#REF!</definedName>
    <definedName name="PSWMergedSavingCell_0_267" hidden="1">#REF!</definedName>
    <definedName name="PSWMergedSavingCell_0_268" hidden="1">#REF!</definedName>
    <definedName name="PSWMergedSavingCell_0_269" hidden="1">#REF!</definedName>
    <definedName name="PSWMergedSavingCell_0_27" hidden="1">#REF!</definedName>
    <definedName name="PSWMergedSavingCell_0_270" hidden="1">#REF!</definedName>
    <definedName name="PSWMergedSavingCell_0_271" hidden="1">#REF!</definedName>
    <definedName name="PSWMergedSavingCell_0_272" hidden="1">#REF!</definedName>
    <definedName name="PSWMergedSavingCell_0_273" hidden="1">#REF!</definedName>
    <definedName name="PSWMergedSavingCell_0_274" hidden="1">#REF!</definedName>
    <definedName name="PSWMergedSavingCell_0_275" hidden="1">#REF!</definedName>
    <definedName name="PSWMergedSavingCell_0_276" hidden="1">#REF!</definedName>
    <definedName name="PSWMergedSavingCell_0_277" hidden="1">#REF!</definedName>
    <definedName name="PSWMergedSavingCell_0_278" hidden="1">#REF!</definedName>
    <definedName name="PSWMergedSavingCell_0_279" hidden="1">#REF!</definedName>
    <definedName name="PSWMergedSavingCell_0_28" hidden="1">#REF!</definedName>
    <definedName name="PSWMergedSavingCell_0_280" hidden="1">#REF!</definedName>
    <definedName name="PSWMergedSavingCell_0_281" hidden="1">#REF!</definedName>
    <definedName name="PSWMergedSavingCell_0_282" hidden="1">#REF!</definedName>
    <definedName name="PSWMergedSavingCell_0_283" hidden="1">#REF!</definedName>
    <definedName name="PSWMergedSavingCell_0_284" hidden="1">#REF!</definedName>
    <definedName name="PSWMergedSavingCell_0_285" hidden="1">#REF!</definedName>
    <definedName name="PSWMergedSavingCell_0_286" hidden="1">#REF!</definedName>
    <definedName name="PSWMergedSavingCell_0_287" hidden="1">#REF!</definedName>
    <definedName name="PSWMergedSavingCell_0_288" hidden="1">#REF!</definedName>
    <definedName name="PSWMergedSavingCell_0_289" hidden="1">#REF!</definedName>
    <definedName name="PSWMergedSavingCell_0_29" hidden="1">#REF!</definedName>
    <definedName name="PSWMergedSavingCell_0_290" hidden="1">#REF!</definedName>
    <definedName name="PSWMergedSavingCell_0_291" hidden="1">#REF!</definedName>
    <definedName name="PSWMergedSavingCell_0_292" hidden="1">#REF!</definedName>
    <definedName name="PSWMergedSavingCell_0_293" hidden="1">#REF!</definedName>
    <definedName name="PSWMergedSavingCell_0_294" hidden="1">#REF!</definedName>
    <definedName name="PSWMergedSavingCell_0_295" hidden="1">#REF!</definedName>
    <definedName name="PSWMergedSavingCell_0_296" hidden="1">#REF!</definedName>
    <definedName name="PSWMergedSavingCell_0_297" hidden="1">#REF!</definedName>
    <definedName name="PSWMergedSavingCell_0_298" hidden="1">#REF!</definedName>
    <definedName name="PSWMergedSavingCell_0_299" hidden="1">#REF!</definedName>
    <definedName name="PSWMergedSavingCell_0_3" hidden="1">#REF!</definedName>
    <definedName name="PSWMergedSavingCell_0_30" hidden="1">#REF!</definedName>
    <definedName name="PSWMergedSavingCell_0_300" hidden="1">#REF!</definedName>
    <definedName name="PSWMergedSavingCell_0_301" hidden="1">#REF!</definedName>
    <definedName name="PSWMergedSavingCell_0_302" hidden="1">#REF!</definedName>
    <definedName name="PSWMergedSavingCell_0_303" hidden="1">#REF!</definedName>
    <definedName name="PSWMergedSavingCell_0_304" hidden="1">#REF!</definedName>
    <definedName name="PSWMergedSavingCell_0_305" hidden="1">#REF!</definedName>
    <definedName name="PSWMergedSavingCell_0_306" hidden="1">#REF!</definedName>
    <definedName name="PSWMergedSavingCell_0_307" hidden="1">#REF!</definedName>
    <definedName name="PSWMergedSavingCell_0_308" hidden="1">#REF!</definedName>
    <definedName name="PSWMergedSavingCell_0_309" hidden="1">#REF!</definedName>
    <definedName name="PSWMergedSavingCell_0_31" hidden="1">#REF!</definedName>
    <definedName name="PSWMergedSavingCell_0_310" hidden="1">#REF!</definedName>
    <definedName name="PSWMergedSavingCell_0_311" hidden="1">#REF!</definedName>
    <definedName name="PSWMergedSavingCell_0_312" hidden="1">#REF!</definedName>
    <definedName name="PSWMergedSavingCell_0_313" hidden="1">#REF!</definedName>
    <definedName name="PSWMergedSavingCell_0_314" hidden="1">#REF!</definedName>
    <definedName name="PSWMergedSavingCell_0_315" hidden="1">#REF!</definedName>
    <definedName name="PSWMergedSavingCell_0_316" hidden="1">#REF!</definedName>
    <definedName name="PSWMergedSavingCell_0_317" hidden="1">#REF!</definedName>
    <definedName name="PSWMergedSavingCell_0_318" hidden="1">#REF!</definedName>
    <definedName name="PSWMergedSavingCell_0_319" hidden="1">#REF!</definedName>
    <definedName name="PSWMergedSavingCell_0_32" hidden="1">#REF!</definedName>
    <definedName name="PSWMergedSavingCell_0_320" hidden="1">#REF!</definedName>
    <definedName name="PSWMergedSavingCell_0_321" hidden="1">#REF!</definedName>
    <definedName name="PSWMergedSavingCell_0_322" hidden="1">#REF!</definedName>
    <definedName name="PSWMergedSavingCell_0_323" hidden="1">#REF!</definedName>
    <definedName name="PSWMergedSavingCell_0_324" hidden="1">#REF!</definedName>
    <definedName name="PSWMergedSavingCell_0_325" hidden="1">#REF!</definedName>
    <definedName name="PSWMergedSavingCell_0_326" hidden="1">#REF!</definedName>
    <definedName name="PSWMergedSavingCell_0_327" hidden="1">#REF!</definedName>
    <definedName name="PSWMergedSavingCell_0_328" hidden="1">#REF!</definedName>
    <definedName name="PSWMergedSavingCell_0_329" hidden="1">#REF!</definedName>
    <definedName name="PSWMergedSavingCell_0_33" hidden="1">#REF!</definedName>
    <definedName name="PSWMergedSavingCell_0_330" hidden="1">#REF!</definedName>
    <definedName name="PSWMergedSavingCell_0_331" hidden="1">#REF!</definedName>
    <definedName name="PSWMergedSavingCell_0_332" hidden="1">#REF!</definedName>
    <definedName name="PSWMergedSavingCell_0_333" hidden="1">#REF!</definedName>
    <definedName name="PSWMergedSavingCell_0_334" hidden="1">#REF!</definedName>
    <definedName name="PSWMergedSavingCell_0_335" hidden="1">#REF!</definedName>
    <definedName name="PSWMergedSavingCell_0_336" hidden="1">#REF!</definedName>
    <definedName name="PSWMergedSavingCell_0_337" hidden="1">#REF!</definedName>
    <definedName name="PSWMergedSavingCell_0_338" hidden="1">#REF!</definedName>
    <definedName name="PSWMergedSavingCell_0_339" hidden="1">#REF!</definedName>
    <definedName name="PSWMergedSavingCell_0_34" hidden="1">#REF!</definedName>
    <definedName name="PSWMergedSavingCell_0_340" hidden="1">#REF!</definedName>
    <definedName name="PSWMergedSavingCell_0_341" hidden="1">#REF!</definedName>
    <definedName name="PSWMergedSavingCell_0_342" hidden="1">#REF!</definedName>
    <definedName name="PSWMergedSavingCell_0_343" hidden="1">#REF!</definedName>
    <definedName name="PSWMergedSavingCell_0_344" hidden="1">#REF!</definedName>
    <definedName name="PSWMergedSavingCell_0_345" hidden="1">#REF!</definedName>
    <definedName name="PSWMergedSavingCell_0_346" hidden="1">#REF!</definedName>
    <definedName name="PSWMergedSavingCell_0_347" hidden="1">#REF!</definedName>
    <definedName name="PSWMergedSavingCell_0_348" hidden="1">#REF!</definedName>
    <definedName name="PSWMergedSavingCell_0_349" hidden="1">#REF!</definedName>
    <definedName name="PSWMergedSavingCell_0_35" hidden="1">#REF!</definedName>
    <definedName name="PSWMergedSavingCell_0_350" hidden="1">#REF!</definedName>
    <definedName name="PSWMergedSavingCell_0_351" hidden="1">#REF!</definedName>
    <definedName name="PSWMergedSavingCell_0_352" hidden="1">#REF!</definedName>
    <definedName name="PSWMergedSavingCell_0_353" hidden="1">#REF!</definedName>
    <definedName name="PSWMergedSavingCell_0_354" hidden="1">#REF!</definedName>
    <definedName name="PSWMergedSavingCell_0_355" hidden="1">#REF!</definedName>
    <definedName name="PSWMergedSavingCell_0_356" hidden="1">#REF!</definedName>
    <definedName name="PSWMergedSavingCell_0_357" hidden="1">#REF!</definedName>
    <definedName name="PSWMergedSavingCell_0_358" hidden="1">#REF!</definedName>
    <definedName name="PSWMergedSavingCell_0_359" hidden="1">#REF!</definedName>
    <definedName name="PSWMergedSavingCell_0_36" hidden="1">#REF!</definedName>
    <definedName name="PSWMergedSavingCell_0_360" hidden="1">#REF!</definedName>
    <definedName name="PSWMergedSavingCell_0_361" hidden="1">#REF!</definedName>
    <definedName name="PSWMergedSavingCell_0_362" hidden="1">#REF!</definedName>
    <definedName name="PSWMergedSavingCell_0_363" hidden="1">#REF!</definedName>
    <definedName name="PSWMergedSavingCell_0_364" hidden="1">#REF!</definedName>
    <definedName name="PSWMergedSavingCell_0_365" hidden="1">#REF!</definedName>
    <definedName name="PSWMergedSavingCell_0_366" hidden="1">#REF!</definedName>
    <definedName name="PSWMergedSavingCell_0_367" hidden="1">#REF!</definedName>
    <definedName name="PSWMergedSavingCell_0_368" hidden="1">#REF!</definedName>
    <definedName name="PSWMergedSavingCell_0_369" hidden="1">#REF!</definedName>
    <definedName name="PSWMergedSavingCell_0_37" hidden="1">#REF!</definedName>
    <definedName name="PSWMergedSavingCell_0_370" hidden="1">#REF!</definedName>
    <definedName name="PSWMergedSavingCell_0_371" hidden="1">#REF!</definedName>
    <definedName name="PSWMergedSavingCell_0_372" hidden="1">#REF!</definedName>
    <definedName name="PSWMergedSavingCell_0_373" hidden="1">#REF!</definedName>
    <definedName name="PSWMergedSavingCell_0_374" hidden="1">#REF!</definedName>
    <definedName name="PSWMergedSavingCell_0_375" hidden="1">#REF!</definedName>
    <definedName name="PSWMergedSavingCell_0_376" hidden="1">#REF!</definedName>
    <definedName name="PSWMergedSavingCell_0_377" hidden="1">#REF!</definedName>
    <definedName name="PSWMergedSavingCell_0_378" hidden="1">#REF!</definedName>
    <definedName name="PSWMergedSavingCell_0_379" hidden="1">#REF!</definedName>
    <definedName name="PSWMergedSavingCell_0_38" hidden="1">#REF!</definedName>
    <definedName name="PSWMergedSavingCell_0_380" hidden="1">#REF!</definedName>
    <definedName name="PSWMergedSavingCell_0_381" hidden="1">#REF!</definedName>
    <definedName name="PSWMergedSavingCell_0_382" hidden="1">#REF!</definedName>
    <definedName name="PSWMergedSavingCell_0_383" hidden="1">#REF!</definedName>
    <definedName name="PSWMergedSavingCell_0_384" hidden="1">#REF!</definedName>
    <definedName name="PSWMergedSavingCell_0_385" hidden="1">#REF!</definedName>
    <definedName name="PSWMergedSavingCell_0_386" hidden="1">#REF!</definedName>
    <definedName name="PSWMergedSavingCell_0_387" hidden="1">#REF!</definedName>
    <definedName name="PSWMergedSavingCell_0_388" hidden="1">#REF!</definedName>
    <definedName name="PSWMergedSavingCell_0_389" hidden="1">#REF!</definedName>
    <definedName name="PSWMergedSavingCell_0_39" hidden="1">#REF!</definedName>
    <definedName name="PSWMergedSavingCell_0_390" hidden="1">#REF!</definedName>
    <definedName name="PSWMergedSavingCell_0_391" hidden="1">#REF!</definedName>
    <definedName name="PSWMergedSavingCell_0_392" hidden="1">#REF!</definedName>
    <definedName name="PSWMergedSavingCell_0_393" hidden="1">#REF!</definedName>
    <definedName name="PSWMergedSavingCell_0_394" hidden="1">#REF!</definedName>
    <definedName name="PSWMergedSavingCell_0_395" hidden="1">#REF!</definedName>
    <definedName name="PSWMergedSavingCell_0_396" hidden="1">#REF!</definedName>
    <definedName name="PSWMergedSavingCell_0_397" hidden="1">#REF!</definedName>
    <definedName name="PSWMergedSavingCell_0_398" hidden="1">#REF!</definedName>
    <definedName name="PSWMergedSavingCell_0_399" hidden="1">#REF!</definedName>
    <definedName name="PSWMergedSavingCell_0_4" hidden="1">#REF!</definedName>
    <definedName name="PSWMergedSavingCell_0_40" hidden="1">#REF!</definedName>
    <definedName name="PSWMergedSavingCell_0_400" hidden="1">#REF!</definedName>
    <definedName name="PSWMergedSavingCell_0_401" hidden="1">#REF!</definedName>
    <definedName name="PSWMergedSavingCell_0_402" hidden="1">#REF!</definedName>
    <definedName name="PSWMergedSavingCell_0_403" hidden="1">#REF!</definedName>
    <definedName name="PSWMergedSavingCell_0_404" hidden="1">#REF!</definedName>
    <definedName name="PSWMergedSavingCell_0_405" hidden="1">#REF!</definedName>
    <definedName name="PSWMergedSavingCell_0_406" hidden="1">#REF!</definedName>
    <definedName name="PSWMergedSavingCell_0_407" hidden="1">#REF!</definedName>
    <definedName name="PSWMergedSavingCell_0_408" hidden="1">#REF!</definedName>
    <definedName name="PSWMergedSavingCell_0_409" hidden="1">#REF!</definedName>
    <definedName name="PSWMergedSavingCell_0_41" hidden="1">#REF!</definedName>
    <definedName name="PSWMergedSavingCell_0_410" hidden="1">#REF!</definedName>
    <definedName name="PSWMergedSavingCell_0_411" hidden="1">#REF!</definedName>
    <definedName name="PSWMergedSavingCell_0_412" hidden="1">#REF!</definedName>
    <definedName name="PSWMergedSavingCell_0_413" hidden="1">#REF!</definedName>
    <definedName name="PSWMergedSavingCell_0_414" hidden="1">#REF!</definedName>
    <definedName name="PSWMergedSavingCell_0_415" hidden="1">#REF!</definedName>
    <definedName name="PSWMergedSavingCell_0_416" hidden="1">#REF!</definedName>
    <definedName name="PSWMergedSavingCell_0_417" hidden="1">#REF!</definedName>
    <definedName name="PSWMergedSavingCell_0_418" hidden="1">#REF!</definedName>
    <definedName name="PSWMergedSavingCell_0_419" hidden="1">#REF!</definedName>
    <definedName name="PSWMergedSavingCell_0_42" hidden="1">#REF!</definedName>
    <definedName name="PSWMergedSavingCell_0_420" hidden="1">#REF!</definedName>
    <definedName name="PSWMergedSavingCell_0_421" hidden="1">#REF!</definedName>
    <definedName name="PSWMergedSavingCell_0_422" hidden="1">#REF!</definedName>
    <definedName name="PSWMergedSavingCell_0_423" hidden="1">#REF!</definedName>
    <definedName name="PSWMergedSavingCell_0_424" hidden="1">#REF!</definedName>
    <definedName name="PSWMergedSavingCell_0_425" hidden="1">#REF!</definedName>
    <definedName name="PSWMergedSavingCell_0_426" hidden="1">#REF!</definedName>
    <definedName name="PSWMergedSavingCell_0_427" hidden="1">#REF!</definedName>
    <definedName name="PSWMergedSavingCell_0_428" hidden="1">#REF!</definedName>
    <definedName name="PSWMergedSavingCell_0_429" hidden="1">#REF!</definedName>
    <definedName name="PSWMergedSavingCell_0_43" hidden="1">#REF!</definedName>
    <definedName name="PSWMergedSavingCell_0_430" hidden="1">#REF!</definedName>
    <definedName name="PSWMergedSavingCell_0_431" hidden="1">#REF!</definedName>
    <definedName name="PSWMergedSavingCell_0_432" hidden="1">#REF!</definedName>
    <definedName name="PSWMergedSavingCell_0_433" hidden="1">#REF!</definedName>
    <definedName name="PSWMergedSavingCell_0_434" hidden="1">#REF!</definedName>
    <definedName name="PSWMergedSavingCell_0_435" hidden="1">#REF!</definedName>
    <definedName name="PSWMergedSavingCell_0_436" hidden="1">#REF!</definedName>
    <definedName name="PSWMergedSavingCell_0_437" hidden="1">#REF!</definedName>
    <definedName name="PSWMergedSavingCell_0_438" hidden="1">#REF!</definedName>
    <definedName name="PSWMergedSavingCell_0_439" hidden="1">#REF!</definedName>
    <definedName name="PSWMergedSavingCell_0_44" hidden="1">#REF!</definedName>
    <definedName name="PSWMergedSavingCell_0_440" hidden="1">#REF!</definedName>
    <definedName name="PSWMergedSavingCell_0_441" hidden="1">#REF!</definedName>
    <definedName name="PSWMergedSavingCell_0_442" hidden="1">#REF!</definedName>
    <definedName name="PSWMergedSavingCell_0_443" hidden="1">#REF!</definedName>
    <definedName name="PSWMergedSavingCell_0_444" hidden="1">#REF!</definedName>
    <definedName name="PSWMergedSavingCell_0_445" hidden="1">#REF!</definedName>
    <definedName name="PSWMergedSavingCell_0_446" hidden="1">#REF!</definedName>
    <definedName name="PSWMergedSavingCell_0_447" hidden="1">#REF!</definedName>
    <definedName name="PSWMergedSavingCell_0_448" hidden="1">#REF!</definedName>
    <definedName name="PSWMergedSavingCell_0_449" hidden="1">#REF!</definedName>
    <definedName name="PSWMergedSavingCell_0_45" hidden="1">#REF!</definedName>
    <definedName name="PSWMergedSavingCell_0_450" hidden="1">#REF!</definedName>
    <definedName name="PSWMergedSavingCell_0_451" hidden="1">#REF!</definedName>
    <definedName name="PSWMergedSavingCell_0_452" hidden="1">#REF!</definedName>
    <definedName name="PSWMergedSavingCell_0_453" hidden="1">#REF!</definedName>
    <definedName name="PSWMergedSavingCell_0_454" hidden="1">#REF!</definedName>
    <definedName name="PSWMergedSavingCell_0_455" hidden="1">#REF!</definedName>
    <definedName name="PSWMergedSavingCell_0_456" hidden="1">#REF!</definedName>
    <definedName name="PSWMergedSavingCell_0_457" hidden="1">#REF!</definedName>
    <definedName name="PSWMergedSavingCell_0_458" hidden="1">#REF!</definedName>
    <definedName name="PSWMergedSavingCell_0_459" hidden="1">#REF!</definedName>
    <definedName name="PSWMergedSavingCell_0_46" hidden="1">#REF!</definedName>
    <definedName name="PSWMergedSavingCell_0_460" hidden="1">#REF!</definedName>
    <definedName name="PSWMergedSavingCell_0_461" hidden="1">#REF!</definedName>
    <definedName name="PSWMergedSavingCell_0_462" hidden="1">#REF!</definedName>
    <definedName name="PSWMergedSavingCell_0_463" hidden="1">#REF!</definedName>
    <definedName name="PSWMergedSavingCell_0_464" hidden="1">#REF!</definedName>
    <definedName name="PSWMergedSavingCell_0_465" hidden="1">#REF!</definedName>
    <definedName name="PSWMergedSavingCell_0_466" hidden="1">#REF!</definedName>
    <definedName name="PSWMergedSavingCell_0_467" hidden="1">#REF!</definedName>
    <definedName name="PSWMergedSavingCell_0_468" hidden="1">#REF!</definedName>
    <definedName name="PSWMergedSavingCell_0_469" hidden="1">#REF!</definedName>
    <definedName name="PSWMergedSavingCell_0_47" hidden="1">#REF!</definedName>
    <definedName name="PSWMergedSavingCell_0_470" hidden="1">#REF!</definedName>
    <definedName name="PSWMergedSavingCell_0_471" hidden="1">#REF!</definedName>
    <definedName name="PSWMergedSavingCell_0_472" hidden="1">#REF!</definedName>
    <definedName name="PSWMergedSavingCell_0_473" hidden="1">#REF!</definedName>
    <definedName name="PSWMergedSavingCell_0_474" hidden="1">#REF!</definedName>
    <definedName name="PSWMergedSavingCell_0_475" hidden="1">#REF!</definedName>
    <definedName name="PSWMergedSavingCell_0_476" hidden="1">#REF!</definedName>
    <definedName name="PSWMergedSavingCell_0_477" hidden="1">#REF!</definedName>
    <definedName name="PSWMergedSavingCell_0_478" hidden="1">#REF!</definedName>
    <definedName name="PSWMergedSavingCell_0_479" hidden="1">#REF!</definedName>
    <definedName name="PSWMergedSavingCell_0_48" hidden="1">#REF!</definedName>
    <definedName name="PSWMergedSavingCell_0_480" hidden="1">#REF!</definedName>
    <definedName name="PSWMergedSavingCell_0_481" hidden="1">#REF!</definedName>
    <definedName name="PSWMergedSavingCell_0_482" hidden="1">#REF!</definedName>
    <definedName name="PSWMergedSavingCell_0_483" hidden="1">#REF!</definedName>
    <definedName name="PSWMergedSavingCell_0_484" hidden="1">#REF!</definedName>
    <definedName name="PSWMergedSavingCell_0_485" hidden="1">#REF!</definedName>
    <definedName name="PSWMergedSavingCell_0_486" hidden="1">#REF!</definedName>
    <definedName name="PSWMergedSavingCell_0_487" hidden="1">#REF!</definedName>
    <definedName name="PSWMergedSavingCell_0_488" hidden="1">#REF!</definedName>
    <definedName name="PSWMergedSavingCell_0_489" hidden="1">#REF!</definedName>
    <definedName name="PSWMergedSavingCell_0_49" hidden="1">#REF!</definedName>
    <definedName name="PSWMergedSavingCell_0_490" hidden="1">#REF!</definedName>
    <definedName name="PSWMergedSavingCell_0_491" hidden="1">#REF!</definedName>
    <definedName name="PSWMergedSavingCell_0_492" hidden="1">#REF!</definedName>
    <definedName name="PSWMergedSavingCell_0_493" hidden="1">#REF!</definedName>
    <definedName name="PSWMergedSavingCell_0_494" hidden="1">#REF!</definedName>
    <definedName name="PSWMergedSavingCell_0_495" hidden="1">#REF!</definedName>
    <definedName name="PSWMergedSavingCell_0_496" hidden="1">#REF!</definedName>
    <definedName name="PSWMergedSavingCell_0_497" hidden="1">#REF!</definedName>
    <definedName name="PSWMergedSavingCell_0_498" hidden="1">#REF!</definedName>
    <definedName name="PSWMergedSavingCell_0_499" hidden="1">#REF!</definedName>
    <definedName name="PSWMergedSavingCell_0_5" hidden="1">#REF!</definedName>
    <definedName name="PSWMergedSavingCell_0_50" hidden="1">#REF!</definedName>
    <definedName name="PSWMergedSavingCell_0_500" hidden="1">#REF!</definedName>
    <definedName name="PSWMergedSavingCell_0_501" hidden="1">#REF!</definedName>
    <definedName name="PSWMergedSavingCell_0_502" hidden="1">#REF!</definedName>
    <definedName name="PSWMergedSavingCell_0_503" hidden="1">#REF!</definedName>
    <definedName name="PSWMergedSavingCell_0_504" hidden="1">#REF!</definedName>
    <definedName name="PSWMergedSavingCell_0_505" hidden="1">#REF!</definedName>
    <definedName name="PSWMergedSavingCell_0_506" hidden="1">#REF!</definedName>
    <definedName name="PSWMergedSavingCell_0_507" hidden="1">#REF!</definedName>
    <definedName name="PSWMergedSavingCell_0_508" hidden="1">#REF!</definedName>
    <definedName name="PSWMergedSavingCell_0_509" hidden="1">#REF!</definedName>
    <definedName name="PSWMergedSavingCell_0_51" hidden="1">#REF!</definedName>
    <definedName name="PSWMergedSavingCell_0_510" hidden="1">#REF!</definedName>
    <definedName name="PSWMergedSavingCell_0_511" hidden="1">#REF!</definedName>
    <definedName name="PSWMergedSavingCell_0_512" hidden="1">#REF!</definedName>
    <definedName name="PSWMergedSavingCell_0_513" hidden="1">#REF!</definedName>
    <definedName name="PSWMergedSavingCell_0_514" hidden="1">#REF!</definedName>
    <definedName name="PSWMergedSavingCell_0_515" hidden="1">#REF!</definedName>
    <definedName name="PSWMergedSavingCell_0_516" hidden="1">#REF!</definedName>
    <definedName name="PSWMergedSavingCell_0_517" hidden="1">#REF!</definedName>
    <definedName name="PSWMergedSavingCell_0_518" hidden="1">#REF!</definedName>
    <definedName name="PSWMergedSavingCell_0_519" hidden="1">#REF!</definedName>
    <definedName name="PSWMergedSavingCell_0_52" hidden="1">#REF!</definedName>
    <definedName name="PSWMergedSavingCell_0_520" hidden="1">#REF!</definedName>
    <definedName name="PSWMergedSavingCell_0_521" hidden="1">#REF!</definedName>
    <definedName name="PSWMergedSavingCell_0_522" hidden="1">#REF!</definedName>
    <definedName name="PSWMergedSavingCell_0_523" hidden="1">#REF!</definedName>
    <definedName name="PSWMergedSavingCell_0_524" hidden="1">#REF!</definedName>
    <definedName name="PSWMergedSavingCell_0_525" hidden="1">#REF!</definedName>
    <definedName name="PSWMergedSavingCell_0_526" hidden="1">#REF!</definedName>
    <definedName name="PSWMergedSavingCell_0_527" hidden="1">#REF!</definedName>
    <definedName name="PSWMergedSavingCell_0_528" hidden="1">#REF!</definedName>
    <definedName name="PSWMergedSavingCell_0_529" hidden="1">#REF!</definedName>
    <definedName name="PSWMergedSavingCell_0_53" hidden="1">#REF!</definedName>
    <definedName name="PSWMergedSavingCell_0_530" hidden="1">#REF!</definedName>
    <definedName name="PSWMergedSavingCell_0_531" hidden="1">#REF!</definedName>
    <definedName name="PSWMergedSavingCell_0_532" hidden="1">#REF!</definedName>
    <definedName name="PSWMergedSavingCell_0_533" hidden="1">#REF!</definedName>
    <definedName name="PSWMergedSavingCell_0_534" hidden="1">#REF!</definedName>
    <definedName name="PSWMergedSavingCell_0_535" hidden="1">#REF!</definedName>
    <definedName name="PSWMergedSavingCell_0_536" hidden="1">#REF!</definedName>
    <definedName name="PSWMergedSavingCell_0_537" hidden="1">#REF!</definedName>
    <definedName name="PSWMergedSavingCell_0_538" hidden="1">#REF!</definedName>
    <definedName name="PSWMergedSavingCell_0_539" hidden="1">#REF!</definedName>
    <definedName name="PSWMergedSavingCell_0_54" hidden="1">#REF!</definedName>
    <definedName name="PSWMergedSavingCell_0_540" hidden="1">#REF!</definedName>
    <definedName name="PSWMergedSavingCell_0_541" hidden="1">#REF!</definedName>
    <definedName name="PSWMergedSavingCell_0_542" hidden="1">#REF!</definedName>
    <definedName name="PSWMergedSavingCell_0_543" hidden="1">#REF!</definedName>
    <definedName name="PSWMergedSavingCell_0_544" hidden="1">#REF!</definedName>
    <definedName name="PSWMergedSavingCell_0_545" hidden="1">#REF!</definedName>
    <definedName name="PSWMergedSavingCell_0_546" hidden="1">#REF!</definedName>
    <definedName name="PSWMergedSavingCell_0_547" hidden="1">#REF!</definedName>
    <definedName name="PSWMergedSavingCell_0_548" hidden="1">#REF!</definedName>
    <definedName name="PSWMergedSavingCell_0_549" hidden="1">#REF!</definedName>
    <definedName name="PSWMergedSavingCell_0_55" hidden="1">#REF!</definedName>
    <definedName name="PSWMergedSavingCell_0_550" hidden="1">#REF!</definedName>
    <definedName name="PSWMergedSavingCell_0_551" hidden="1">#REF!</definedName>
    <definedName name="PSWMergedSavingCell_0_552" hidden="1">#REF!</definedName>
    <definedName name="PSWMergedSavingCell_0_553" hidden="1">#REF!</definedName>
    <definedName name="PSWMergedSavingCell_0_554" hidden="1">#REF!</definedName>
    <definedName name="PSWMergedSavingCell_0_555" hidden="1">#REF!</definedName>
    <definedName name="PSWMergedSavingCell_0_556" hidden="1">#REF!</definedName>
    <definedName name="PSWMergedSavingCell_0_557" hidden="1">#REF!</definedName>
    <definedName name="PSWMergedSavingCell_0_558" hidden="1">#REF!</definedName>
    <definedName name="PSWMergedSavingCell_0_559" hidden="1">#REF!</definedName>
    <definedName name="PSWMergedSavingCell_0_56" hidden="1">#REF!</definedName>
    <definedName name="PSWMergedSavingCell_0_560" hidden="1">#REF!</definedName>
    <definedName name="PSWMergedSavingCell_0_561" hidden="1">#REF!</definedName>
    <definedName name="PSWMergedSavingCell_0_562" hidden="1">#REF!</definedName>
    <definedName name="PSWMergedSavingCell_0_563" hidden="1">#REF!</definedName>
    <definedName name="PSWMergedSavingCell_0_564" hidden="1">#REF!</definedName>
    <definedName name="PSWMergedSavingCell_0_565" hidden="1">#REF!</definedName>
    <definedName name="PSWMergedSavingCell_0_566" hidden="1">#REF!</definedName>
    <definedName name="PSWMergedSavingCell_0_567" hidden="1">#REF!</definedName>
    <definedName name="PSWMergedSavingCell_0_568" hidden="1">#REF!</definedName>
    <definedName name="PSWMergedSavingCell_0_569" hidden="1">#REF!</definedName>
    <definedName name="PSWMergedSavingCell_0_57" hidden="1">#REF!</definedName>
    <definedName name="PSWMergedSavingCell_0_570" hidden="1">#REF!</definedName>
    <definedName name="PSWMergedSavingCell_0_571" hidden="1">#REF!</definedName>
    <definedName name="PSWMergedSavingCell_0_572" hidden="1">#REF!</definedName>
    <definedName name="PSWMergedSavingCell_0_573" hidden="1">#REF!</definedName>
    <definedName name="PSWMergedSavingCell_0_574" hidden="1">#REF!</definedName>
    <definedName name="PSWMergedSavingCell_0_575" hidden="1">#REF!</definedName>
    <definedName name="PSWMergedSavingCell_0_576" hidden="1">#REF!</definedName>
    <definedName name="PSWMergedSavingCell_0_577" hidden="1">#REF!</definedName>
    <definedName name="PSWMergedSavingCell_0_578" hidden="1">#REF!</definedName>
    <definedName name="PSWMergedSavingCell_0_579" hidden="1">#REF!</definedName>
    <definedName name="PSWMergedSavingCell_0_58" hidden="1">#REF!</definedName>
    <definedName name="PSWMergedSavingCell_0_580" hidden="1">#REF!</definedName>
    <definedName name="PSWMergedSavingCell_0_581" hidden="1">#REF!</definedName>
    <definedName name="PSWMergedSavingCell_0_582" hidden="1">#REF!</definedName>
    <definedName name="PSWMergedSavingCell_0_583" hidden="1">#REF!</definedName>
    <definedName name="PSWMergedSavingCell_0_584" hidden="1">#REF!</definedName>
    <definedName name="PSWMergedSavingCell_0_59" hidden="1">#REF!</definedName>
    <definedName name="PSWMergedSavingCell_0_6" hidden="1">#REF!</definedName>
    <definedName name="PSWMergedSavingCell_0_60" hidden="1">#REF!</definedName>
    <definedName name="PSWMergedSavingCell_0_61" hidden="1">#REF!</definedName>
    <definedName name="PSWMergedSavingCell_0_62" hidden="1">#REF!</definedName>
    <definedName name="PSWMergedSavingCell_0_63" hidden="1">#REF!</definedName>
    <definedName name="PSWMergedSavingCell_0_64" hidden="1">#REF!</definedName>
    <definedName name="PSWMergedSavingCell_0_65" hidden="1">#REF!</definedName>
    <definedName name="PSWMergedSavingCell_0_66" hidden="1">#REF!</definedName>
    <definedName name="PSWMergedSavingCell_0_67" hidden="1">#REF!</definedName>
    <definedName name="PSWMergedSavingCell_0_68" hidden="1">#REF!</definedName>
    <definedName name="PSWMergedSavingCell_0_69" hidden="1">#REF!</definedName>
    <definedName name="PSWMergedSavingCell_0_7" hidden="1">#REF!</definedName>
    <definedName name="PSWMergedSavingCell_0_70" hidden="1">#REF!</definedName>
    <definedName name="PSWMergedSavingCell_0_71" hidden="1">#REF!</definedName>
    <definedName name="PSWMergedSavingCell_0_72" hidden="1">#REF!</definedName>
    <definedName name="PSWMergedSavingCell_0_73" hidden="1">#REF!</definedName>
    <definedName name="PSWMergedSavingCell_0_74" hidden="1">#REF!</definedName>
    <definedName name="PSWMergedSavingCell_0_75" hidden="1">#REF!</definedName>
    <definedName name="PSWMergedSavingCell_0_76" hidden="1">#REF!</definedName>
    <definedName name="PSWMergedSavingCell_0_77" hidden="1">#REF!</definedName>
    <definedName name="PSWMergedSavingCell_0_78" hidden="1">#REF!</definedName>
    <definedName name="PSWMergedSavingCell_0_79" hidden="1">#REF!</definedName>
    <definedName name="PSWMergedSavingCell_0_8" hidden="1">#REF!</definedName>
    <definedName name="PSWMergedSavingCell_0_80" hidden="1">#REF!</definedName>
    <definedName name="PSWMergedSavingCell_0_81" hidden="1">#REF!</definedName>
    <definedName name="PSWMergedSavingCell_0_82" hidden="1">#REF!</definedName>
    <definedName name="PSWMergedSavingCell_0_83" hidden="1">#REF!</definedName>
    <definedName name="PSWMergedSavingCell_0_84" hidden="1">#REF!</definedName>
    <definedName name="PSWMergedSavingCell_0_85" hidden="1">#REF!</definedName>
    <definedName name="PSWMergedSavingCell_0_86" hidden="1">#REF!</definedName>
    <definedName name="PSWMergedSavingCell_0_87" hidden="1">#REF!</definedName>
    <definedName name="PSWMergedSavingCell_0_88" hidden="1">#REF!</definedName>
    <definedName name="PSWMergedSavingCell_0_89" hidden="1">#REF!</definedName>
    <definedName name="PSWMergedSavingCell_0_9" hidden="1">#REF!</definedName>
    <definedName name="PSWMergedSavingCell_0_90" hidden="1">#REF!</definedName>
    <definedName name="PSWMergedSavingCell_0_91" hidden="1">#REF!</definedName>
    <definedName name="PSWMergedSavingCell_0_92" hidden="1">#REF!</definedName>
    <definedName name="PSWMergedSavingCell_0_93" hidden="1">#REF!</definedName>
    <definedName name="PSWMergedSavingCell_0_94" hidden="1">#REF!</definedName>
    <definedName name="PSWMergedSavingCell_0_95" hidden="1">#REF!</definedName>
    <definedName name="PSWMergedSavingCell_0_96" hidden="1">#REF!</definedName>
    <definedName name="PSWMergedSavingCell_0_97" hidden="1">#REF!</definedName>
    <definedName name="PSWMergedSavingCell_0_98" hidden="1">#REF!</definedName>
    <definedName name="PSWMergedSavingCell_0_99" hidden="1">#REF!</definedName>
    <definedName name="PSWMergedSavingCells_0" hidden="1">#REF!</definedName>
    <definedName name="PSWOutput_0" hidden="1">#REF!</definedName>
    <definedName name="PSWSavingCell_0" hidden="1">#REF!</definedName>
    <definedName name="PSWSeries_0_0_Labels" hidden="1">#REF!</definedName>
    <definedName name="PSWSeries_0_0_Values" hidden="1">#REF!</definedName>
    <definedName name="PSWSeries_0_1_Labels" hidden="1">#REF!</definedName>
    <definedName name="PSWSeries_0_1_Values" hidden="1">#REF!</definedName>
    <definedName name="PSWSeries_1_0_Labels" hidden="1">#REF!</definedName>
    <definedName name="PSWSeries_1_0_Values" hidden="1">#REF!</definedName>
    <definedName name="PSWSeries_1_1_Labels" hidden="1">#REF!</definedName>
    <definedName name="PSWSeries_1_1_Values" hidden="1">#REF!</definedName>
    <definedName name="PSWSeries_1_2_Labels" hidden="1">#REF!</definedName>
    <definedName name="PSWSeries_1_2_Values" hidden="1">#REF!</definedName>
    <definedName name="PSWSeries_1_3_Labels" hidden="1">#REF!</definedName>
    <definedName name="PSWSeries_1_3_Values" hidden="1">#REF!</definedName>
    <definedName name="puma" hidden="1">[10]gamybaK!#REF!</definedName>
    <definedName name="sxdysxcgasdc" hidden="1">[6]gamybaK!#REF!</definedName>
    <definedName name="v" hidden="1">[7]gamybaK!#REF!</definedName>
    <definedName name="V.Nuotekų_tinklai">'[11]1.vardai'!#REF!</definedName>
    <definedName name="ww" hidden="1">#REF!</definedName>
    <definedName name="x" hidden="1">[12]suv!#REF!</definedName>
    <definedName name="X.Nebaigta_statyba">'[11]1.vardai'!#REF!</definedName>
    <definedName name="XLSCOMPFILTER" hidden="1">[5]gamybaK!#REF!</definedName>
    <definedName name="z" hidden="1">[3]gamybaK!#REF!</definedName>
    <definedName name="Z_8EF12FAB_9823_48BE_86FD_445B857A42D4_.wvu.Cols"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11" l="1"/>
  <c r="E45" i="11"/>
  <c r="E16" i="10"/>
  <c r="E12" i="10"/>
  <c r="E143" i="9"/>
  <c r="E82" i="9"/>
  <c r="E50" i="11"/>
  <c r="E68" i="9"/>
  <c r="E61" i="9"/>
  <c r="E44" i="11"/>
  <c r="E47" i="11"/>
  <c r="E43" i="11"/>
  <c r="E81" i="8"/>
  <c r="E75" i="8"/>
  <c r="E82" i="8"/>
  <c r="E68" i="8"/>
  <c r="E55" i="8"/>
  <c r="E51" i="8"/>
  <c r="E129" i="9"/>
  <c r="E128" i="9" s="1"/>
  <c r="E54" i="11" s="1"/>
  <c r="E52" i="11"/>
  <c r="E31" i="8"/>
  <c r="E28" i="8"/>
  <c r="E16" i="8"/>
  <c r="E15" i="8" s="1"/>
  <c r="D112" i="7"/>
  <c r="D64" i="7"/>
  <c r="L47" i="7"/>
  <c r="E44" i="7"/>
  <c r="D106" i="6"/>
  <c r="C93" i="7"/>
  <c r="N92" i="7"/>
  <c r="N75" i="7" s="1"/>
  <c r="I92" i="7"/>
  <c r="I75" i="7" s="1"/>
  <c r="C92" i="7"/>
  <c r="P91" i="7"/>
  <c r="M91" i="7"/>
  <c r="H91" i="7"/>
  <c r="C91" i="7"/>
  <c r="P90" i="7"/>
  <c r="O90" i="7"/>
  <c r="M90" i="7"/>
  <c r="L90" i="7"/>
  <c r="I90" i="7"/>
  <c r="H90" i="7"/>
  <c r="C90" i="7"/>
  <c r="N90" i="7"/>
  <c r="P89" i="7"/>
  <c r="N89" i="7"/>
  <c r="N71" i="7" s="1"/>
  <c r="H89" i="7"/>
  <c r="C89" i="7"/>
  <c r="O88" i="7"/>
  <c r="M88" i="7"/>
  <c r="M69" i="7" s="1"/>
  <c r="C88" i="7"/>
  <c r="N87" i="7"/>
  <c r="C87" i="7"/>
  <c r="P86" i="7"/>
  <c r="O86" i="7"/>
  <c r="O66" i="7" s="1"/>
  <c r="M86" i="7"/>
  <c r="M66" i="7" s="1"/>
  <c r="L86" i="7"/>
  <c r="I86" i="7"/>
  <c r="H86" i="7"/>
  <c r="C86" i="7"/>
  <c r="N86" i="7"/>
  <c r="N85" i="7"/>
  <c r="L85" i="7"/>
  <c r="C85" i="7"/>
  <c r="O84" i="7"/>
  <c r="M84" i="7"/>
  <c r="I84" i="7"/>
  <c r="C84" i="7"/>
  <c r="P84" i="7"/>
  <c r="P63" i="7" s="1"/>
  <c r="P83" i="7"/>
  <c r="H83" i="7"/>
  <c r="C83" i="7"/>
  <c r="P82" i="7"/>
  <c r="O82" i="7"/>
  <c r="M82" i="7"/>
  <c r="L82" i="7"/>
  <c r="I82" i="7"/>
  <c r="H82" i="7"/>
  <c r="C82" i="7"/>
  <c r="N82" i="7"/>
  <c r="C81" i="7"/>
  <c r="C80" i="7"/>
  <c r="C79" i="7"/>
  <c r="P78" i="7"/>
  <c r="P56" i="7" s="1"/>
  <c r="O78" i="7"/>
  <c r="M78" i="7"/>
  <c r="L78" i="7"/>
  <c r="L56" i="7" s="1"/>
  <c r="I78" i="7"/>
  <c r="H78" i="7"/>
  <c r="H56" i="7" s="1"/>
  <c r="C78" i="7"/>
  <c r="N78" i="7"/>
  <c r="N56" i="7" s="1"/>
  <c r="G76" i="6"/>
  <c r="K75" i="6"/>
  <c r="M74" i="6"/>
  <c r="O72" i="6"/>
  <c r="N72" i="6"/>
  <c r="M72" i="6"/>
  <c r="K72" i="6"/>
  <c r="I72" i="6"/>
  <c r="G72" i="6"/>
  <c r="P71" i="6"/>
  <c r="D70" i="6"/>
  <c r="G69" i="6"/>
  <c r="N68" i="6"/>
  <c r="L66" i="6"/>
  <c r="E66" i="6"/>
  <c r="E20" i="6" s="1"/>
  <c r="P66" i="6"/>
  <c r="N65" i="6"/>
  <c r="D64" i="6"/>
  <c r="P63" i="6"/>
  <c r="H62" i="6"/>
  <c r="G61" i="6"/>
  <c r="H50" i="6"/>
  <c r="D199" i="4"/>
  <c r="D190" i="4"/>
  <c r="D187" i="4"/>
  <c r="N135" i="4"/>
  <c r="L135" i="4"/>
  <c r="N130" i="4"/>
  <c r="I130" i="4"/>
  <c r="E130" i="4"/>
  <c r="E126" i="4"/>
  <c r="M124" i="4"/>
  <c r="E122" i="4"/>
  <c r="O121" i="4"/>
  <c r="L119" i="4"/>
  <c r="E118" i="4"/>
  <c r="O117" i="4"/>
  <c r="N111" i="4"/>
  <c r="M108" i="4"/>
  <c r="O106" i="4"/>
  <c r="P105" i="4"/>
  <c r="N102" i="4"/>
  <c r="E102" i="4"/>
  <c r="O102" i="4"/>
  <c r="E100" i="4"/>
  <c r="N98" i="4"/>
  <c r="I98" i="4"/>
  <c r="P96" i="4"/>
  <c r="P95" i="4" s="1"/>
  <c r="E94" i="4"/>
  <c r="K138" i="4"/>
  <c r="L137" i="4"/>
  <c r="N134" i="4"/>
  <c r="K134" i="4"/>
  <c r="G134" i="4"/>
  <c r="L133" i="4"/>
  <c r="G133" i="4"/>
  <c r="E131" i="4"/>
  <c r="O130" i="4"/>
  <c r="M130" i="4"/>
  <c r="L127" i="4"/>
  <c r="O126" i="4"/>
  <c r="N126" i="4"/>
  <c r="M126" i="4"/>
  <c r="I126" i="4"/>
  <c r="P126" i="4"/>
  <c r="O124" i="4"/>
  <c r="I124" i="4"/>
  <c r="H124" i="4"/>
  <c r="P123" i="4"/>
  <c r="N123" i="4"/>
  <c r="L123" i="4"/>
  <c r="O122" i="4"/>
  <c r="N122" i="4"/>
  <c r="M122" i="4"/>
  <c r="I122" i="4"/>
  <c r="O120" i="4"/>
  <c r="M120" i="4"/>
  <c r="H120" i="4"/>
  <c r="I120" i="4"/>
  <c r="P119" i="4"/>
  <c r="O118" i="4"/>
  <c r="N118" i="4"/>
  <c r="M118" i="4"/>
  <c r="I118" i="4"/>
  <c r="P118" i="4"/>
  <c r="E115" i="4"/>
  <c r="D113" i="4"/>
  <c r="O112" i="4"/>
  <c r="G112" i="4"/>
  <c r="P111" i="4"/>
  <c r="L111" i="4"/>
  <c r="I111" i="4"/>
  <c r="E111" i="4"/>
  <c r="D109" i="4"/>
  <c r="L107" i="4"/>
  <c r="E107" i="4"/>
  <c r="P107" i="4"/>
  <c r="M106" i="4"/>
  <c r="K102" i="4"/>
  <c r="M100" i="4"/>
  <c r="G100" i="4"/>
  <c r="E99" i="4"/>
  <c r="M99" i="4"/>
  <c r="M98" i="4"/>
  <c r="G98" i="4"/>
  <c r="D97" i="4"/>
  <c r="M96" i="4"/>
  <c r="M95" i="4" s="1"/>
  <c r="L96" i="4"/>
  <c r="L95" i="4" s="1"/>
  <c r="H96" i="4"/>
  <c r="H95" i="4" s="1"/>
  <c r="D95" i="4"/>
  <c r="M94" i="4"/>
  <c r="G94" i="4"/>
  <c r="K93" i="4"/>
  <c r="N93" i="4"/>
  <c r="P91" i="4"/>
  <c r="E91" i="4"/>
  <c r="M91" i="4"/>
  <c r="D89" i="4"/>
  <c r="J87" i="4"/>
  <c r="H80" i="4"/>
  <c r="J86" i="4"/>
  <c r="F86" i="4"/>
  <c r="J85" i="4"/>
  <c r="F85" i="4"/>
  <c r="M80" i="4"/>
  <c r="L80" i="4"/>
  <c r="F83" i="4"/>
  <c r="J82" i="4"/>
  <c r="F82" i="4"/>
  <c r="E80" i="4"/>
  <c r="P80" i="4"/>
  <c r="N80" i="4"/>
  <c r="J81" i="4"/>
  <c r="F81" i="4"/>
  <c r="D81" i="4" s="1"/>
  <c r="O80" i="4"/>
  <c r="I80" i="4"/>
  <c r="G80" i="4"/>
  <c r="J79" i="4"/>
  <c r="F79" i="4"/>
  <c r="J78" i="4"/>
  <c r="F78" i="4"/>
  <c r="J77" i="4"/>
  <c r="F77" i="4"/>
  <c r="D77" i="4" s="1"/>
  <c r="J76" i="4"/>
  <c r="J75" i="4"/>
  <c r="F75" i="4"/>
  <c r="D75" i="4"/>
  <c r="J74" i="4"/>
  <c r="F74" i="4"/>
  <c r="J73" i="4"/>
  <c r="F73" i="4"/>
  <c r="F72" i="4"/>
  <c r="J71" i="4"/>
  <c r="F71" i="4"/>
  <c r="D71" i="4"/>
  <c r="J70" i="4"/>
  <c r="F70" i="4"/>
  <c r="J69" i="4"/>
  <c r="F69" i="4"/>
  <c r="D69" i="4" s="1"/>
  <c r="L64" i="4"/>
  <c r="F67" i="4"/>
  <c r="J66" i="4"/>
  <c r="I64" i="4"/>
  <c r="F66" i="4"/>
  <c r="P64" i="4"/>
  <c r="O64" i="4"/>
  <c r="J65" i="4"/>
  <c r="F65" i="4"/>
  <c r="M64" i="4"/>
  <c r="H64" i="4"/>
  <c r="P61" i="4"/>
  <c r="N61" i="4"/>
  <c r="J63" i="4"/>
  <c r="F63" i="4"/>
  <c r="M61" i="4"/>
  <c r="J62" i="4"/>
  <c r="I61" i="4"/>
  <c r="F62" i="4"/>
  <c r="O61" i="4"/>
  <c r="L61" i="4"/>
  <c r="K61" i="4"/>
  <c r="G61" i="4"/>
  <c r="J60" i="4"/>
  <c r="J59" i="4"/>
  <c r="F59" i="4"/>
  <c r="D59" i="4" s="1"/>
  <c r="J58" i="4"/>
  <c r="I55" i="4"/>
  <c r="F58" i="4"/>
  <c r="N55" i="4"/>
  <c r="J57" i="4"/>
  <c r="F57" i="4"/>
  <c r="P55" i="4"/>
  <c r="O55" i="4"/>
  <c r="J56" i="4"/>
  <c r="F56" i="4"/>
  <c r="M55" i="4"/>
  <c r="G55" i="4"/>
  <c r="O50" i="4"/>
  <c r="J54" i="4"/>
  <c r="F54" i="4"/>
  <c r="L50" i="4"/>
  <c r="F53" i="4"/>
  <c r="N50" i="4"/>
  <c r="J52" i="4"/>
  <c r="F52" i="4"/>
  <c r="D52" i="4"/>
  <c r="J51" i="4"/>
  <c r="F51" i="4"/>
  <c r="P50" i="4"/>
  <c r="K50" i="4"/>
  <c r="H50" i="4"/>
  <c r="M43" i="4"/>
  <c r="J48" i="4"/>
  <c r="F48" i="4"/>
  <c r="J47" i="4"/>
  <c r="F47" i="4"/>
  <c r="J46" i="4"/>
  <c r="F46" i="4"/>
  <c r="D46" i="4" s="1"/>
  <c r="O43" i="4"/>
  <c r="J45" i="4"/>
  <c r="J44" i="4"/>
  <c r="F44" i="4"/>
  <c r="D44" i="4" s="1"/>
  <c r="D15" i="4" s="1"/>
  <c r="N43" i="4"/>
  <c r="I43" i="4"/>
  <c r="G43" i="4"/>
  <c r="P41" i="4"/>
  <c r="O41" i="4"/>
  <c r="N41" i="4"/>
  <c r="J42" i="4"/>
  <c r="H41" i="4"/>
  <c r="F42" i="4"/>
  <c r="M41" i="4"/>
  <c r="L41" i="4"/>
  <c r="K41" i="4"/>
  <c r="I41" i="4"/>
  <c r="G41" i="4"/>
  <c r="E41" i="4"/>
  <c r="N38" i="4"/>
  <c r="J40" i="4"/>
  <c r="F40" i="4"/>
  <c r="D40" i="4"/>
  <c r="J39" i="4"/>
  <c r="F39" i="4"/>
  <c r="P38" i="4"/>
  <c r="O38" i="4"/>
  <c r="L38" i="4"/>
  <c r="K38" i="4"/>
  <c r="H38" i="4"/>
  <c r="J37" i="4"/>
  <c r="F37" i="4"/>
  <c r="N35" i="4"/>
  <c r="N13" i="4" s="1"/>
  <c r="J36" i="4"/>
  <c r="F36" i="4"/>
  <c r="D36" i="4" s="1"/>
  <c r="P35" i="4"/>
  <c r="P13" i="4" s="1"/>
  <c r="O35" i="4"/>
  <c r="O13" i="4" s="1"/>
  <c r="K35" i="4"/>
  <c r="I35" i="4"/>
  <c r="I13" i="4" s="1"/>
  <c r="H35" i="4"/>
  <c r="H13" i="4" s="1"/>
  <c r="G35" i="4"/>
  <c r="E35" i="4"/>
  <c r="P32" i="4"/>
  <c r="L32" i="4"/>
  <c r="J34" i="4"/>
  <c r="H32" i="4"/>
  <c r="F34" i="4"/>
  <c r="D34" i="4" s="1"/>
  <c r="O32" i="4"/>
  <c r="J33" i="4"/>
  <c r="F33" i="4"/>
  <c r="N32" i="4"/>
  <c r="M32" i="4"/>
  <c r="I32" i="4"/>
  <c r="M29" i="4"/>
  <c r="F31" i="4"/>
  <c r="O29" i="4"/>
  <c r="J30" i="4"/>
  <c r="D30" i="4" s="1"/>
  <c r="F30" i="4"/>
  <c r="F29" i="4" s="1"/>
  <c r="P29" i="4"/>
  <c r="P10" i="4" s="1"/>
  <c r="N29" i="4"/>
  <c r="L29" i="4"/>
  <c r="K29" i="4"/>
  <c r="J29" i="4" s="1"/>
  <c r="J10" i="4" s="1"/>
  <c r="I29" i="4"/>
  <c r="H29" i="4"/>
  <c r="H10" i="4" s="1"/>
  <c r="G29" i="4"/>
  <c r="G10" i="4" s="1"/>
  <c r="E29" i="4"/>
  <c r="E10" i="4" s="1"/>
  <c r="J28" i="4"/>
  <c r="G13" i="4"/>
  <c r="N10" i="4"/>
  <c r="I10" i="4"/>
  <c r="O9" i="4"/>
  <c r="N9" i="4"/>
  <c r="M9" i="4"/>
  <c r="L9" i="4"/>
  <c r="K9" i="4"/>
  <c r="J9" i="4"/>
  <c r="G9" i="4"/>
  <c r="E9" i="4"/>
  <c r="D52" i="3"/>
  <c r="D37" i="3"/>
  <c r="D34" i="3"/>
  <c r="D39" i="3"/>
  <c r="D30" i="3"/>
  <c r="D26" i="3"/>
  <c r="D11" i="3"/>
  <c r="D26" i="2"/>
  <c r="D17" i="2"/>
  <c r="D30" i="2" s="1"/>
  <c r="D9" i="5"/>
  <c r="J61" i="4" l="1"/>
  <c r="D56" i="4"/>
  <c r="D57" i="4"/>
  <c r="D65" i="4"/>
  <c r="D29" i="4"/>
  <c r="D10" i="4" s="1"/>
  <c r="F10" i="4"/>
  <c r="D33" i="4"/>
  <c r="D12" i="4" s="1"/>
  <c r="F32" i="4"/>
  <c r="D42" i="4"/>
  <c r="D85" i="4"/>
  <c r="E29" i="10"/>
  <c r="E28" i="10" s="1"/>
  <c r="D73" i="4"/>
  <c r="O27" i="4"/>
  <c r="O10" i="4"/>
  <c r="D63" i="4"/>
  <c r="D33" i="3"/>
  <c r="D48" i="4"/>
  <c r="E27" i="10"/>
  <c r="D54" i="4"/>
  <c r="D79" i="4"/>
  <c r="D66" i="4"/>
  <c r="D86" i="4"/>
  <c r="K125" i="4"/>
  <c r="N128" i="4"/>
  <c r="P128" i="4"/>
  <c r="E128" i="4"/>
  <c r="E114" i="4"/>
  <c r="E113" i="4" s="1"/>
  <c r="K44" i="6"/>
  <c r="P41" i="7"/>
  <c r="D15" i="2"/>
  <c r="H9" i="4"/>
  <c r="P9" i="4"/>
  <c r="K10" i="4"/>
  <c r="F28" i="4"/>
  <c r="E32" i="4"/>
  <c r="F35" i="4"/>
  <c r="F13" i="4" s="1"/>
  <c r="L35" i="4"/>
  <c r="D37" i="4"/>
  <c r="G38" i="4"/>
  <c r="D39" i="4"/>
  <c r="E38" i="4"/>
  <c r="I38" i="4"/>
  <c r="I27" i="4" s="1"/>
  <c r="M38" i="4"/>
  <c r="J38" i="4" s="1"/>
  <c r="E43" i="4"/>
  <c r="F45" i="4"/>
  <c r="D45" i="4" s="1"/>
  <c r="D17" i="4" s="1"/>
  <c r="J49" i="4"/>
  <c r="G50" i="4"/>
  <c r="E33" i="10"/>
  <c r="E32" i="10" s="1"/>
  <c r="D51" i="4"/>
  <c r="D19" i="4" s="1"/>
  <c r="E50" i="4"/>
  <c r="I50" i="4"/>
  <c r="M50" i="4"/>
  <c r="H55" i="4"/>
  <c r="F55" i="4" s="1"/>
  <c r="L55" i="4"/>
  <c r="F60" i="4"/>
  <c r="D60" i="4" s="1"/>
  <c r="H61" i="4"/>
  <c r="F61" i="4" s="1"/>
  <c r="N64" i="4"/>
  <c r="N27" i="4" s="1"/>
  <c r="D70" i="4"/>
  <c r="F76" i="4"/>
  <c r="D76" i="4" s="1"/>
  <c r="K80" i="4"/>
  <c r="J80" i="4" s="1"/>
  <c r="J83" i="4"/>
  <c r="D83" i="4" s="1"/>
  <c r="J84" i="4"/>
  <c r="L91" i="4"/>
  <c r="D92" i="4"/>
  <c r="P94" i="4"/>
  <c r="N96" i="4"/>
  <c r="N95" i="4" s="1"/>
  <c r="I96" i="4"/>
  <c r="I95" i="4" s="1"/>
  <c r="O96" i="4"/>
  <c r="O95" i="4" s="1"/>
  <c r="O100" i="4"/>
  <c r="G101" i="4"/>
  <c r="L101" i="4"/>
  <c r="L103" i="4"/>
  <c r="D104" i="4"/>
  <c r="L105" i="4"/>
  <c r="N107" i="4"/>
  <c r="O111" i="4"/>
  <c r="M111" i="4"/>
  <c r="H111" i="4"/>
  <c r="P112" i="4"/>
  <c r="K112" i="4"/>
  <c r="L112" i="4"/>
  <c r="N121" i="4"/>
  <c r="H121" i="4"/>
  <c r="K121" i="4"/>
  <c r="P122" i="4"/>
  <c r="G123" i="4"/>
  <c r="H123" i="4"/>
  <c r="N124" i="4"/>
  <c r="P124" i="4"/>
  <c r="E124" i="4"/>
  <c r="L124" i="4"/>
  <c r="M128" i="4"/>
  <c r="O129" i="4"/>
  <c r="K135" i="4"/>
  <c r="G135" i="4"/>
  <c r="N136" i="4"/>
  <c r="K136" i="4"/>
  <c r="L136" i="4"/>
  <c r="F145" i="4"/>
  <c r="L99" i="4"/>
  <c r="P99" i="4"/>
  <c r="I102" i="4"/>
  <c r="N106" i="4"/>
  <c r="M114" i="4"/>
  <c r="N115" i="4"/>
  <c r="N119" i="4"/>
  <c r="M121" i="4"/>
  <c r="I121" i="4"/>
  <c r="L121" i="4"/>
  <c r="P121" i="4"/>
  <c r="M123" i="4"/>
  <c r="I123" i="4"/>
  <c r="O123" i="4"/>
  <c r="J174" i="4"/>
  <c r="L129" i="4"/>
  <c r="F180" i="4"/>
  <c r="P129" i="4"/>
  <c r="P131" i="4"/>
  <c r="L131" i="4"/>
  <c r="F182" i="4"/>
  <c r="N131" i="4"/>
  <c r="E136" i="4"/>
  <c r="H136" i="4"/>
  <c r="P135" i="4"/>
  <c r="D185" i="4"/>
  <c r="I80" i="7"/>
  <c r="I58" i="6"/>
  <c r="N81" i="7"/>
  <c r="N60" i="6"/>
  <c r="F41" i="4"/>
  <c r="D41" i="4" s="1"/>
  <c r="D62" i="4"/>
  <c r="E61" i="4"/>
  <c r="P114" i="4"/>
  <c r="N125" i="4"/>
  <c r="G127" i="4"/>
  <c r="L128" i="4"/>
  <c r="M137" i="4"/>
  <c r="I137" i="4"/>
  <c r="E137" i="4"/>
  <c r="N137" i="4"/>
  <c r="H137" i="4"/>
  <c r="K137" i="4"/>
  <c r="P138" i="4"/>
  <c r="P90" i="4"/>
  <c r="F152" i="4"/>
  <c r="F101" i="4" s="1"/>
  <c r="H108" i="4"/>
  <c r="O108" i="4"/>
  <c r="J159" i="4"/>
  <c r="M110" i="4"/>
  <c r="I110" i="4"/>
  <c r="D192" i="4"/>
  <c r="D208" i="4"/>
  <c r="I9" i="4"/>
  <c r="L10" i="4"/>
  <c r="E13" i="4"/>
  <c r="K32" i="4"/>
  <c r="M35" i="4"/>
  <c r="M13" i="4" s="1"/>
  <c r="K43" i="4"/>
  <c r="H43" i="4"/>
  <c r="L43" i="4"/>
  <c r="P43" i="4"/>
  <c r="F49" i="4"/>
  <c r="D49" i="4" s="1"/>
  <c r="E31" i="10"/>
  <c r="E30" i="10" s="1"/>
  <c r="E55" i="4"/>
  <c r="D58" i="4"/>
  <c r="E64" i="4"/>
  <c r="K64" i="4"/>
  <c r="J64" i="4" s="1"/>
  <c r="J67" i="4"/>
  <c r="D67" i="4" s="1"/>
  <c r="J68" i="4"/>
  <c r="D74" i="4"/>
  <c r="F80" i="4"/>
  <c r="D80" i="4" s="1"/>
  <c r="F84" i="4"/>
  <c r="F87" i="4"/>
  <c r="D87" i="4" s="1"/>
  <c r="H91" i="4"/>
  <c r="E96" i="4"/>
  <c r="E95" i="4" s="1"/>
  <c r="H99" i="4"/>
  <c r="K100" i="4"/>
  <c r="H101" i="4"/>
  <c r="E106" i="4"/>
  <c r="I107" i="4"/>
  <c r="P110" i="4"/>
  <c r="P109" i="4" s="1"/>
  <c r="N117" i="4"/>
  <c r="H117" i="4"/>
  <c r="K117" i="4"/>
  <c r="G119" i="4"/>
  <c r="N120" i="4"/>
  <c r="P120" i="4"/>
  <c r="E120" i="4"/>
  <c r="L120" i="4"/>
  <c r="O125" i="4"/>
  <c r="N127" i="4"/>
  <c r="H128" i="4"/>
  <c r="O128" i="4"/>
  <c r="I131" i="4"/>
  <c r="M133" i="4"/>
  <c r="I133" i="4"/>
  <c r="E133" i="4"/>
  <c r="N133" i="4"/>
  <c r="H133" i="4"/>
  <c r="K133" i="4"/>
  <c r="P134" i="4"/>
  <c r="G136" i="4"/>
  <c r="G137" i="4"/>
  <c r="O137" i="4"/>
  <c r="G138" i="4"/>
  <c r="N138" i="4"/>
  <c r="P93" i="4"/>
  <c r="L93" i="4"/>
  <c r="H93" i="4"/>
  <c r="N94" i="4"/>
  <c r="N92" i="4" s="1"/>
  <c r="O94" i="4"/>
  <c r="I94" i="4"/>
  <c r="P98" i="4"/>
  <c r="F149" i="4"/>
  <c r="F98" i="4" s="1"/>
  <c r="O98" i="4"/>
  <c r="J150" i="4"/>
  <c r="N101" i="4"/>
  <c r="P101" i="4"/>
  <c r="P102" i="4"/>
  <c r="J153" i="4"/>
  <c r="M102" i="4"/>
  <c r="M103" i="4"/>
  <c r="H103" i="4"/>
  <c r="P103" i="4"/>
  <c r="H105" i="4"/>
  <c r="I106" i="4"/>
  <c r="N110" i="4"/>
  <c r="I115" i="4"/>
  <c r="H119" i="4"/>
  <c r="H125" i="4"/>
  <c r="H127" i="4"/>
  <c r="J183" i="4"/>
  <c r="D204" i="4"/>
  <c r="D211" i="4"/>
  <c r="O56" i="6"/>
  <c r="K56" i="6"/>
  <c r="G56" i="6"/>
  <c r="D55" i="6"/>
  <c r="N56" i="6"/>
  <c r="I56" i="6"/>
  <c r="P56" i="6"/>
  <c r="H56" i="6"/>
  <c r="M56" i="6"/>
  <c r="L56" i="6"/>
  <c r="E56" i="6"/>
  <c r="O32" i="6"/>
  <c r="M10" i="4"/>
  <c r="K13" i="4"/>
  <c r="P27" i="4"/>
  <c r="J31" i="4"/>
  <c r="D31" i="4" s="1"/>
  <c r="G32" i="4"/>
  <c r="J41" i="4"/>
  <c r="D47" i="4"/>
  <c r="D16" i="4" s="1"/>
  <c r="J50" i="4"/>
  <c r="J53" i="4"/>
  <c r="D53" i="4" s="1"/>
  <c r="K55" i="4"/>
  <c r="J55" i="4" s="1"/>
  <c r="G64" i="4"/>
  <c r="F64" i="4" s="1"/>
  <c r="F68" i="4"/>
  <c r="D68" i="4" s="1"/>
  <c r="J72" i="4"/>
  <c r="D72" i="4" s="1"/>
  <c r="D78" i="4"/>
  <c r="D82" i="4"/>
  <c r="O91" i="4"/>
  <c r="I91" i="4"/>
  <c r="N91" i="4"/>
  <c r="M93" i="4"/>
  <c r="M92" i="4" s="1"/>
  <c r="I93" i="4"/>
  <c r="I92" i="4" s="1"/>
  <c r="E93" i="4"/>
  <c r="E92" i="4" s="1"/>
  <c r="O93" i="4"/>
  <c r="O92" i="4" s="1"/>
  <c r="O99" i="4"/>
  <c r="K99" i="4"/>
  <c r="G99" i="4"/>
  <c r="I99" i="4"/>
  <c r="N99" i="4"/>
  <c r="M101" i="4"/>
  <c r="M97" i="4" s="1"/>
  <c r="I101" i="4"/>
  <c r="E101" i="4"/>
  <c r="O101" i="4"/>
  <c r="O103" i="4"/>
  <c r="K103" i="4"/>
  <c r="G103" i="4"/>
  <c r="I103" i="4"/>
  <c r="N103" i="4"/>
  <c r="M105" i="4"/>
  <c r="I105" i="4"/>
  <c r="E105" i="4"/>
  <c r="O107" i="4"/>
  <c r="K107" i="4"/>
  <c r="G107" i="4"/>
  <c r="N108" i="4"/>
  <c r="P108" i="4"/>
  <c r="K108" i="4"/>
  <c r="E108" i="4"/>
  <c r="L108" i="4"/>
  <c r="O115" i="4"/>
  <c r="G115" i="4"/>
  <c r="M115" i="4"/>
  <c r="D116" i="4"/>
  <c r="P125" i="4"/>
  <c r="P127" i="4"/>
  <c r="I128" i="4"/>
  <c r="M129" i="4"/>
  <c r="I129" i="4"/>
  <c r="E129" i="4"/>
  <c r="N129" i="4"/>
  <c r="H129" i="4"/>
  <c r="K129" i="4"/>
  <c r="P130" i="4"/>
  <c r="O131" i="4"/>
  <c r="K131" i="4"/>
  <c r="J131" i="4" s="1"/>
  <c r="G131" i="4"/>
  <c r="F131" i="4" s="1"/>
  <c r="M131" i="4"/>
  <c r="H131" i="4"/>
  <c r="D132" i="4"/>
  <c r="P137" i="4"/>
  <c r="E46" i="11"/>
  <c r="O90" i="4"/>
  <c r="E29" i="11"/>
  <c r="N105" i="4"/>
  <c r="O105" i="4"/>
  <c r="P106" i="4"/>
  <c r="I108" i="4"/>
  <c r="O110" i="4"/>
  <c r="O109" i="4" s="1"/>
  <c r="N114" i="4"/>
  <c r="O114" i="4"/>
  <c r="I114" i="4"/>
  <c r="P115" i="4"/>
  <c r="L115" i="4"/>
  <c r="H115" i="4"/>
  <c r="J166" i="4"/>
  <c r="M117" i="4"/>
  <c r="I117" i="4"/>
  <c r="E117" i="4"/>
  <c r="L117" i="4"/>
  <c r="P117" i="4"/>
  <c r="P116" i="4" s="1"/>
  <c r="M119" i="4"/>
  <c r="I119" i="4"/>
  <c r="O119" i="4"/>
  <c r="J170" i="4"/>
  <c r="M125" i="4"/>
  <c r="I125" i="4"/>
  <c r="E125" i="4"/>
  <c r="L125" i="4"/>
  <c r="M127" i="4"/>
  <c r="I127" i="4"/>
  <c r="O127" i="4"/>
  <c r="J178" i="4"/>
  <c r="D228" i="4"/>
  <c r="J33" i="6"/>
  <c r="J34" i="6"/>
  <c r="O44" i="6"/>
  <c r="M50" i="6"/>
  <c r="N61" i="6"/>
  <c r="M61" i="6"/>
  <c r="H61" i="6"/>
  <c r="F61" i="6" s="1"/>
  <c r="L61" i="6"/>
  <c r="E61" i="6"/>
  <c r="K61" i="6"/>
  <c r="J61" i="6" s="1"/>
  <c r="D59" i="6"/>
  <c r="P61" i="6"/>
  <c r="I61" i="6"/>
  <c r="D73" i="6"/>
  <c r="G78" i="7"/>
  <c r="F78" i="6"/>
  <c r="I79" i="7"/>
  <c r="M79" i="7"/>
  <c r="P79" i="7"/>
  <c r="L79" i="7"/>
  <c r="L87" i="7"/>
  <c r="L68" i="7" s="1"/>
  <c r="L68" i="6"/>
  <c r="E88" i="7"/>
  <c r="G93" i="7"/>
  <c r="E33" i="11"/>
  <c r="P100" i="4"/>
  <c r="L100" i="4"/>
  <c r="I100" i="4"/>
  <c r="N100" i="4"/>
  <c r="H107" i="4"/>
  <c r="M107" i="4"/>
  <c r="M112" i="4"/>
  <c r="I112" i="4"/>
  <c r="E112" i="4"/>
  <c r="N112" i="4"/>
  <c r="L20" i="6"/>
  <c r="P20" i="6"/>
  <c r="O61" i="6"/>
  <c r="L81" i="7"/>
  <c r="H81" i="7"/>
  <c r="P81" i="7"/>
  <c r="H41" i="6"/>
  <c r="E82" i="7"/>
  <c r="K82" i="7"/>
  <c r="J82" i="7" s="1"/>
  <c r="J82" i="6"/>
  <c r="D99" i="6"/>
  <c r="H90" i="4"/>
  <c r="L90" i="4"/>
  <c r="H94" i="4"/>
  <c r="F94" i="4" s="1"/>
  <c r="L94" i="4"/>
  <c r="H98" i="4"/>
  <c r="L98" i="4"/>
  <c r="H102" i="4"/>
  <c r="L102" i="4"/>
  <c r="J102" i="4" s="1"/>
  <c r="H106" i="4"/>
  <c r="L106" i="4"/>
  <c r="H110" i="4"/>
  <c r="L110" i="4"/>
  <c r="L109" i="4" s="1"/>
  <c r="H114" i="4"/>
  <c r="H113" i="4" s="1"/>
  <c r="L114" i="4"/>
  <c r="L113" i="4" s="1"/>
  <c r="H118" i="4"/>
  <c r="L118" i="4"/>
  <c r="H122" i="4"/>
  <c r="L122" i="4"/>
  <c r="H126" i="4"/>
  <c r="L126" i="4"/>
  <c r="H130" i="4"/>
  <c r="L130" i="4"/>
  <c r="H134" i="4"/>
  <c r="L134" i="4"/>
  <c r="H138" i="4"/>
  <c r="L138" i="4"/>
  <c r="K91" i="4"/>
  <c r="J91" i="4" s="1"/>
  <c r="F162" i="4"/>
  <c r="D162" i="4" s="1"/>
  <c r="J162" i="4"/>
  <c r="J171" i="4"/>
  <c r="J175" i="4"/>
  <c r="F179" i="4"/>
  <c r="J179" i="4"/>
  <c r="E44" i="6"/>
  <c r="M44" i="6"/>
  <c r="J46" i="6"/>
  <c r="K50" i="6"/>
  <c r="M57" i="6"/>
  <c r="I57" i="6"/>
  <c r="E57" i="6"/>
  <c r="P57" i="6"/>
  <c r="K57" i="6"/>
  <c r="L57" i="6"/>
  <c r="G58" i="6"/>
  <c r="L58" i="6"/>
  <c r="I63" i="6"/>
  <c r="G66" i="6"/>
  <c r="O66" i="6"/>
  <c r="I68" i="6"/>
  <c r="N75" i="6"/>
  <c r="G82" i="7"/>
  <c r="F82" i="7" s="1"/>
  <c r="F82" i="6"/>
  <c r="M83" i="7"/>
  <c r="I83" i="7"/>
  <c r="L83" i="7"/>
  <c r="L62" i="7" s="1"/>
  <c r="N83" i="7"/>
  <c r="E84" i="7"/>
  <c r="M62" i="6"/>
  <c r="I62" i="6"/>
  <c r="E62" i="6"/>
  <c r="P62" i="6"/>
  <c r="K62" i="6"/>
  <c r="L62" i="6"/>
  <c r="O63" i="6"/>
  <c r="K63" i="6"/>
  <c r="G63" i="6"/>
  <c r="L63" i="6"/>
  <c r="I66" i="6"/>
  <c r="D67" i="6"/>
  <c r="I71" i="6"/>
  <c r="I70" i="6" s="1"/>
  <c r="P74" i="6"/>
  <c r="H74" i="6"/>
  <c r="O74" i="6"/>
  <c r="E74" i="6"/>
  <c r="G84" i="7"/>
  <c r="J52" i="6"/>
  <c r="G62" i="6"/>
  <c r="E63" i="6"/>
  <c r="M63" i="6"/>
  <c r="N66" i="6"/>
  <c r="N64" i="6" s="1"/>
  <c r="M66" i="6"/>
  <c r="M20" i="6" s="1"/>
  <c r="H66" i="6"/>
  <c r="H20" i="6" s="1"/>
  <c r="K66" i="6"/>
  <c r="J66" i="6" s="1"/>
  <c r="N71" i="6"/>
  <c r="N70" i="6" s="1"/>
  <c r="H71" i="6"/>
  <c r="K71" i="6"/>
  <c r="J72" i="6"/>
  <c r="E78" i="7"/>
  <c r="K78" i="7"/>
  <c r="J78" i="6"/>
  <c r="D78" i="6" s="1"/>
  <c r="L80" i="7"/>
  <c r="L58" i="7" s="1"/>
  <c r="O80" i="7"/>
  <c r="E86" i="7"/>
  <c r="K86" i="7"/>
  <c r="J86" i="7" s="1"/>
  <c r="J86" i="6"/>
  <c r="P60" i="6"/>
  <c r="P59" i="6" s="1"/>
  <c r="L60" i="6"/>
  <c r="H60" i="6"/>
  <c r="L65" i="6"/>
  <c r="H65" i="6"/>
  <c r="M69" i="6"/>
  <c r="E69" i="6"/>
  <c r="O69" i="6"/>
  <c r="E72" i="6"/>
  <c r="I75" i="6"/>
  <c r="H85" i="7"/>
  <c r="H65" i="7" s="1"/>
  <c r="P85" i="7"/>
  <c r="P65" i="7" s="1"/>
  <c r="G86" i="7"/>
  <c r="F86" i="6"/>
  <c r="O87" i="7"/>
  <c r="M87" i="7"/>
  <c r="M68" i="7" s="1"/>
  <c r="M67" i="7" s="1"/>
  <c r="I87" i="7"/>
  <c r="H87" i="7"/>
  <c r="P87" i="7"/>
  <c r="P68" i="7" s="1"/>
  <c r="G88" i="7"/>
  <c r="G69" i="7" s="1"/>
  <c r="K89" i="7"/>
  <c r="E91" i="7"/>
  <c r="P72" i="6"/>
  <c r="P70" i="6" s="1"/>
  <c r="L72" i="6"/>
  <c r="H72" i="6"/>
  <c r="F72" i="6" s="1"/>
  <c r="K84" i="7"/>
  <c r="J84" i="6"/>
  <c r="E90" i="7"/>
  <c r="E72" i="7" s="1"/>
  <c r="K90" i="7"/>
  <c r="J90" i="7" s="1"/>
  <c r="J90" i="6"/>
  <c r="K92" i="7"/>
  <c r="K75" i="7" s="1"/>
  <c r="D95" i="6"/>
  <c r="N72" i="7"/>
  <c r="N70" i="7" s="1"/>
  <c r="M72" i="7"/>
  <c r="H72" i="7"/>
  <c r="L72" i="7"/>
  <c r="O72" i="7"/>
  <c r="P72" i="7"/>
  <c r="K72" i="7"/>
  <c r="J72" i="7" s="1"/>
  <c r="D70" i="7"/>
  <c r="I72" i="7"/>
  <c r="D104" i="6"/>
  <c r="F88" i="6"/>
  <c r="M89" i="7"/>
  <c r="M71" i="7" s="1"/>
  <c r="M70" i="7" s="1"/>
  <c r="I89" i="7"/>
  <c r="I71" i="7" s="1"/>
  <c r="I70" i="7" s="1"/>
  <c r="G90" i="7"/>
  <c r="F90" i="7" s="1"/>
  <c r="F90" i="6"/>
  <c r="D90" i="6" s="1"/>
  <c r="O91" i="7"/>
  <c r="L91" i="7"/>
  <c r="M92" i="7"/>
  <c r="M75" i="7" s="1"/>
  <c r="D109" i="6"/>
  <c r="M20" i="7"/>
  <c r="P47" i="7"/>
  <c r="N50" i="7"/>
  <c r="I57" i="7"/>
  <c r="L60" i="7"/>
  <c r="P62" i="7"/>
  <c r="M62" i="7"/>
  <c r="H62" i="7"/>
  <c r="I62" i="7"/>
  <c r="L84" i="7"/>
  <c r="L63" i="7" s="1"/>
  <c r="I88" i="7"/>
  <c r="I69" i="7" s="1"/>
  <c r="O89" i="7"/>
  <c r="O71" i="7" s="1"/>
  <c r="O70" i="7" s="1"/>
  <c r="I91" i="7"/>
  <c r="N91" i="7"/>
  <c r="O92" i="7"/>
  <c r="D112" i="6"/>
  <c r="O20" i="7"/>
  <c r="F39" i="7"/>
  <c r="N62" i="7"/>
  <c r="F34" i="7"/>
  <c r="I44" i="7"/>
  <c r="D55" i="7"/>
  <c r="G76" i="7"/>
  <c r="P57" i="7"/>
  <c r="L57" i="7"/>
  <c r="N60" i="7"/>
  <c r="P60" i="7"/>
  <c r="H60" i="7"/>
  <c r="N74" i="7"/>
  <c r="D73" i="7"/>
  <c r="L74" i="7"/>
  <c r="M74" i="7"/>
  <c r="E74" i="7"/>
  <c r="O74" i="7"/>
  <c r="H74" i="7"/>
  <c r="P74" i="7"/>
  <c r="I74" i="7"/>
  <c r="J52" i="7"/>
  <c r="M57" i="7"/>
  <c r="I58" i="7"/>
  <c r="O58" i="7"/>
  <c r="M63" i="7"/>
  <c r="I63" i="7"/>
  <c r="E63" i="7"/>
  <c r="O63" i="7"/>
  <c r="O69" i="7"/>
  <c r="E69" i="7"/>
  <c r="N65" i="7"/>
  <c r="L65" i="7"/>
  <c r="P66" i="7"/>
  <c r="P20" i="7" s="1"/>
  <c r="L66" i="7"/>
  <c r="L20" i="7" s="1"/>
  <c r="H66" i="7"/>
  <c r="N66" i="7"/>
  <c r="I66" i="7"/>
  <c r="I20" i="7"/>
  <c r="N20" i="7"/>
  <c r="M56" i="7"/>
  <c r="I56" i="7"/>
  <c r="E56" i="7"/>
  <c r="O56" i="7"/>
  <c r="D59" i="7"/>
  <c r="G63" i="7"/>
  <c r="E66" i="7"/>
  <c r="D67" i="7"/>
  <c r="D95" i="7"/>
  <c r="I68" i="7"/>
  <c r="O68" i="7"/>
  <c r="O75" i="7"/>
  <c r="D104" i="7"/>
  <c r="H68" i="7"/>
  <c r="N68" i="7"/>
  <c r="D106" i="7"/>
  <c r="P71" i="7"/>
  <c r="H71" i="7"/>
  <c r="H70" i="7" s="1"/>
  <c r="E53" i="11"/>
  <c r="D109" i="7"/>
  <c r="E26" i="8"/>
  <c r="E51" i="11"/>
  <c r="E46" i="8"/>
  <c r="E47" i="8" s="1"/>
  <c r="E58" i="8"/>
  <c r="E63" i="8"/>
  <c r="E38" i="8"/>
  <c r="E37" i="8" s="1"/>
  <c r="E189" i="9"/>
  <c r="E184" i="9" s="1"/>
  <c r="E11" i="10"/>
  <c r="E24" i="8"/>
  <c r="E60" i="8" s="1"/>
  <c r="E25" i="8"/>
  <c r="E61" i="8" s="1"/>
  <c r="E29" i="8"/>
  <c r="E49" i="8"/>
  <c r="E67" i="8"/>
  <c r="E80" i="8"/>
  <c r="E79" i="8" s="1"/>
  <c r="E48" i="8"/>
  <c r="E27" i="8"/>
  <c r="P70" i="7" l="1"/>
  <c r="K66" i="7"/>
  <c r="J66" i="7" s="1"/>
  <c r="D86" i="6"/>
  <c r="L26" i="4"/>
  <c r="O113" i="4"/>
  <c r="P104" i="4"/>
  <c r="D84" i="4"/>
  <c r="D88" i="4"/>
  <c r="F62" i="6"/>
  <c r="P92" i="4"/>
  <c r="F137" i="4"/>
  <c r="H27" i="4"/>
  <c r="D82" i="6"/>
  <c r="N132" i="4"/>
  <c r="O116" i="4"/>
  <c r="H92" i="4"/>
  <c r="J35" i="4"/>
  <c r="J13" i="4" s="1"/>
  <c r="F45" i="7"/>
  <c r="G44" i="7"/>
  <c r="I50" i="7"/>
  <c r="I32" i="7"/>
  <c r="E32" i="7"/>
  <c r="J33" i="7"/>
  <c r="K32" i="7"/>
  <c r="J53" i="7"/>
  <c r="E20" i="7"/>
  <c r="H84" i="7"/>
  <c r="H63" i="7" s="1"/>
  <c r="H63" i="6"/>
  <c r="H59" i="6" s="1"/>
  <c r="F46" i="7"/>
  <c r="H36" i="7"/>
  <c r="G36" i="7"/>
  <c r="F37" i="7"/>
  <c r="D37" i="7" s="1"/>
  <c r="M47" i="7"/>
  <c r="H20" i="7"/>
  <c r="L92" i="7"/>
  <c r="L75" i="7" s="1"/>
  <c r="L73" i="7" s="1"/>
  <c r="L75" i="6"/>
  <c r="K91" i="7"/>
  <c r="J91" i="6"/>
  <c r="K74" i="6"/>
  <c r="L89" i="7"/>
  <c r="L71" i="7" s="1"/>
  <c r="L71" i="6"/>
  <c r="L70" i="6" s="1"/>
  <c r="P88" i="7"/>
  <c r="P69" i="7" s="1"/>
  <c r="P69" i="6"/>
  <c r="I36" i="7"/>
  <c r="K71" i="7"/>
  <c r="G87" i="7"/>
  <c r="F87" i="6"/>
  <c r="D87" i="6" s="1"/>
  <c r="F86" i="7"/>
  <c r="D86" i="7" s="1"/>
  <c r="G66" i="7"/>
  <c r="F66" i="7" s="1"/>
  <c r="K85" i="7"/>
  <c r="J85" i="6"/>
  <c r="K65" i="6"/>
  <c r="M85" i="7"/>
  <c r="M65" i="7" s="1"/>
  <c r="M64" i="7" s="1"/>
  <c r="M65" i="6"/>
  <c r="M64" i="6" s="1"/>
  <c r="L64" i="6"/>
  <c r="F43" i="6"/>
  <c r="G20" i="6"/>
  <c r="H36" i="6"/>
  <c r="J37" i="6"/>
  <c r="K36" i="6"/>
  <c r="J35" i="6"/>
  <c r="K32" i="6"/>
  <c r="E50" i="6"/>
  <c r="M36" i="7"/>
  <c r="L93" i="7"/>
  <c r="L76" i="7" s="1"/>
  <c r="L76" i="6"/>
  <c r="K93" i="7"/>
  <c r="J93" i="6"/>
  <c r="K76" i="6"/>
  <c r="M93" i="7"/>
  <c r="M76" i="7" s="1"/>
  <c r="M76" i="6"/>
  <c r="M80" i="7"/>
  <c r="M58" i="7" s="1"/>
  <c r="M58" i="6"/>
  <c r="P80" i="7"/>
  <c r="P58" i="7" s="1"/>
  <c r="P55" i="7" s="1"/>
  <c r="P58" i="6"/>
  <c r="J78" i="7"/>
  <c r="K56" i="7"/>
  <c r="F84" i="7"/>
  <c r="G68" i="6"/>
  <c r="O83" i="7"/>
  <c r="O62" i="7" s="1"/>
  <c r="O62" i="6"/>
  <c r="L36" i="6"/>
  <c r="F181" i="4"/>
  <c r="G130" i="4"/>
  <c r="F130" i="4" s="1"/>
  <c r="F177" i="4"/>
  <c r="G126" i="4"/>
  <c r="F126" i="4" s="1"/>
  <c r="G122" i="4"/>
  <c r="F122" i="4" s="1"/>
  <c r="F173" i="4"/>
  <c r="F169" i="4"/>
  <c r="G118" i="4"/>
  <c r="F118" i="4" s="1"/>
  <c r="G96" i="4"/>
  <c r="G95" i="4" s="1"/>
  <c r="F95" i="4" s="1"/>
  <c r="F147" i="4"/>
  <c r="H12" i="4"/>
  <c r="H89" i="4"/>
  <c r="H26" i="4"/>
  <c r="N104" i="4"/>
  <c r="D99" i="7"/>
  <c r="D94" i="7" s="1"/>
  <c r="M55" i="7"/>
  <c r="N47" i="7"/>
  <c r="K41" i="7"/>
  <c r="J42" i="7"/>
  <c r="L64" i="7"/>
  <c r="F52" i="7"/>
  <c r="D52" i="7" s="1"/>
  <c r="G20" i="7"/>
  <c r="F20" i="7" s="1"/>
  <c r="F43" i="7"/>
  <c r="L44" i="7"/>
  <c r="J49" i="7"/>
  <c r="J35" i="7"/>
  <c r="E62" i="8"/>
  <c r="J75" i="7"/>
  <c r="I67" i="7"/>
  <c r="F63" i="7"/>
  <c r="F51" i="7"/>
  <c r="G50" i="7"/>
  <c r="N44" i="7"/>
  <c r="O41" i="7"/>
  <c r="I47" i="7"/>
  <c r="N64" i="7"/>
  <c r="I41" i="7"/>
  <c r="L32" i="7"/>
  <c r="L50" i="7"/>
  <c r="D54" i="7"/>
  <c r="J40" i="7"/>
  <c r="O44" i="7"/>
  <c r="K20" i="7"/>
  <c r="J20" i="7" s="1"/>
  <c r="J43" i="7"/>
  <c r="E47" i="7"/>
  <c r="E92" i="7"/>
  <c r="N88" i="7"/>
  <c r="N69" i="7" s="1"/>
  <c r="N67" i="7" s="1"/>
  <c r="N69" i="6"/>
  <c r="N67" i="6" s="1"/>
  <c r="J49" i="6"/>
  <c r="M44" i="7"/>
  <c r="N36" i="7"/>
  <c r="J37" i="7"/>
  <c r="K36" i="7"/>
  <c r="M41" i="7"/>
  <c r="H47" i="7"/>
  <c r="P92" i="7"/>
  <c r="P75" i="7" s="1"/>
  <c r="P73" i="7" s="1"/>
  <c r="P75" i="6"/>
  <c r="G89" i="7"/>
  <c r="F89" i="6"/>
  <c r="K88" i="7"/>
  <c r="J88" i="6"/>
  <c r="D88" i="6" s="1"/>
  <c r="K69" i="6"/>
  <c r="N84" i="7"/>
  <c r="N63" i="7" s="1"/>
  <c r="N63" i="6"/>
  <c r="N59" i="6" s="1"/>
  <c r="F38" i="7"/>
  <c r="J92" i="6"/>
  <c r="J84" i="7"/>
  <c r="K63" i="7"/>
  <c r="J63" i="7" s="1"/>
  <c r="E87" i="7"/>
  <c r="E68" i="6"/>
  <c r="K87" i="7"/>
  <c r="J87" i="6"/>
  <c r="O85" i="7"/>
  <c r="O65" i="7" s="1"/>
  <c r="O64" i="7" s="1"/>
  <c r="O65" i="6"/>
  <c r="M75" i="6"/>
  <c r="I69" i="6"/>
  <c r="P65" i="6"/>
  <c r="P64" i="6" s="1"/>
  <c r="F53" i="6"/>
  <c r="H44" i="6"/>
  <c r="K20" i="6"/>
  <c r="J20" i="6" s="1"/>
  <c r="J43" i="6"/>
  <c r="E36" i="6"/>
  <c r="P32" i="7"/>
  <c r="O93" i="7"/>
  <c r="O76" i="7" s="1"/>
  <c r="O73" i="7" s="1"/>
  <c r="O76" i="6"/>
  <c r="P93" i="7"/>
  <c r="P76" i="7" s="1"/>
  <c r="P76" i="6"/>
  <c r="P73" i="6" s="1"/>
  <c r="N80" i="7"/>
  <c r="N58" i="7" s="1"/>
  <c r="N58" i="6"/>
  <c r="K70" i="6"/>
  <c r="I74" i="6"/>
  <c r="H68" i="6"/>
  <c r="K68" i="6"/>
  <c r="J62" i="6"/>
  <c r="J57" i="6"/>
  <c r="F46" i="6"/>
  <c r="D46" i="6" s="1"/>
  <c r="I116" i="4"/>
  <c r="D20" i="4"/>
  <c r="H104" i="4"/>
  <c r="P97" i="4"/>
  <c r="H23" i="4"/>
  <c r="K50" i="7"/>
  <c r="J51" i="7"/>
  <c r="G47" i="7"/>
  <c r="F48" i="7"/>
  <c r="D48" i="7" s="1"/>
  <c r="F33" i="7"/>
  <c r="D33" i="7" s="1"/>
  <c r="G32" i="7"/>
  <c r="M73" i="7"/>
  <c r="P44" i="7"/>
  <c r="E36" i="7"/>
  <c r="O36" i="7"/>
  <c r="J39" i="7"/>
  <c r="M32" i="7"/>
  <c r="M50" i="7"/>
  <c r="H32" i="7"/>
  <c r="G92" i="7"/>
  <c r="F92" i="6"/>
  <c r="D92" i="6" s="1"/>
  <c r="G75" i="6"/>
  <c r="E89" i="7"/>
  <c r="E71" i="6"/>
  <c r="E70" i="6" s="1"/>
  <c r="H88" i="7"/>
  <c r="H69" i="7" s="1"/>
  <c r="H69" i="6"/>
  <c r="F69" i="6" s="1"/>
  <c r="J38" i="7"/>
  <c r="D38" i="7" s="1"/>
  <c r="G72" i="7"/>
  <c r="F72" i="7" s="1"/>
  <c r="J92" i="7"/>
  <c r="D90" i="7"/>
  <c r="F88" i="7"/>
  <c r="H64" i="7"/>
  <c r="E85" i="7"/>
  <c r="E65" i="6"/>
  <c r="E64" i="6" s="1"/>
  <c r="O75" i="6"/>
  <c r="J53" i="6"/>
  <c r="L44" i="6"/>
  <c r="J45" i="6"/>
  <c r="O20" i="6"/>
  <c r="O41" i="6"/>
  <c r="E41" i="6"/>
  <c r="H93" i="7"/>
  <c r="H76" i="7" s="1"/>
  <c r="H76" i="6"/>
  <c r="F93" i="6"/>
  <c r="D93" i="6" s="1"/>
  <c r="E93" i="7"/>
  <c r="E76" i="6"/>
  <c r="K80" i="7"/>
  <c r="J80" i="6"/>
  <c r="H80" i="7"/>
  <c r="H58" i="7" s="1"/>
  <c r="H58" i="6"/>
  <c r="F58" i="6" s="1"/>
  <c r="H70" i="6"/>
  <c r="N74" i="6"/>
  <c r="L74" i="6"/>
  <c r="M68" i="6"/>
  <c r="O68" i="6"/>
  <c r="J63" i="6"/>
  <c r="G83" i="7"/>
  <c r="F83" i="6"/>
  <c r="O71" i="6"/>
  <c r="O70" i="6" s="1"/>
  <c r="F66" i="6"/>
  <c r="K58" i="6"/>
  <c r="J58" i="6" s="1"/>
  <c r="P68" i="6"/>
  <c r="P67" i="6" s="1"/>
  <c r="M116" i="4"/>
  <c r="O104" i="4"/>
  <c r="L92" i="4"/>
  <c r="J93" i="4"/>
  <c r="I23" i="4"/>
  <c r="P61" i="7"/>
  <c r="P59" i="7" s="1"/>
  <c r="L61" i="7"/>
  <c r="L59" i="7" s="1"/>
  <c r="H61" i="7"/>
  <c r="H59" i="7" s="1"/>
  <c r="M61" i="7"/>
  <c r="G61" i="7"/>
  <c r="O61" i="7"/>
  <c r="E61" i="7"/>
  <c r="N61" i="7"/>
  <c r="K61" i="7"/>
  <c r="I61" i="7"/>
  <c r="F35" i="7"/>
  <c r="D35" i="7" s="1"/>
  <c r="O47" i="7"/>
  <c r="J45" i="7"/>
  <c r="K44" i="7"/>
  <c r="E41" i="7"/>
  <c r="M41" i="6"/>
  <c r="H41" i="7"/>
  <c r="H67" i="7"/>
  <c r="O67" i="7"/>
  <c r="I55" i="7"/>
  <c r="O50" i="7"/>
  <c r="F42" i="7"/>
  <c r="D42" i="7" s="1"/>
  <c r="G41" i="7"/>
  <c r="F41" i="7" s="1"/>
  <c r="N32" i="7"/>
  <c r="F53" i="7"/>
  <c r="D53" i="7" s="1"/>
  <c r="D39" i="7"/>
  <c r="L41" i="7"/>
  <c r="F40" i="7"/>
  <c r="D40" i="7" s="1"/>
  <c r="P64" i="7"/>
  <c r="L55" i="7"/>
  <c r="P50" i="7"/>
  <c r="F49" i="7"/>
  <c r="D49" i="7" s="1"/>
  <c r="J46" i="7"/>
  <c r="O32" i="7"/>
  <c r="O31" i="7" s="1"/>
  <c r="K47" i="7"/>
  <c r="J47" i="7" s="1"/>
  <c r="J48" i="7"/>
  <c r="E50" i="7"/>
  <c r="D51" i="7"/>
  <c r="M36" i="6"/>
  <c r="H50" i="7"/>
  <c r="L36" i="7"/>
  <c r="P36" i="7"/>
  <c r="N41" i="7"/>
  <c r="H44" i="7"/>
  <c r="H92" i="7"/>
  <c r="H75" i="7" s="1"/>
  <c r="H73" i="7" s="1"/>
  <c r="H75" i="6"/>
  <c r="G91" i="7"/>
  <c r="F91" i="6"/>
  <c r="D91" i="6" s="1"/>
  <c r="G74" i="6"/>
  <c r="L88" i="7"/>
  <c r="L69" i="7" s="1"/>
  <c r="L69" i="6"/>
  <c r="L67" i="6" s="1"/>
  <c r="J34" i="7"/>
  <c r="D34" i="7" s="1"/>
  <c r="D94" i="6"/>
  <c r="J89" i="6"/>
  <c r="P67" i="7"/>
  <c r="G85" i="7"/>
  <c r="F85" i="6"/>
  <c r="D85" i="6" s="1"/>
  <c r="G65" i="6"/>
  <c r="I85" i="7"/>
  <c r="I65" i="7" s="1"/>
  <c r="I65" i="6"/>
  <c r="I64" i="6" s="1"/>
  <c r="E75" i="6"/>
  <c r="E73" i="6" s="1"/>
  <c r="H64" i="6"/>
  <c r="L59" i="6"/>
  <c r="P44" i="6"/>
  <c r="K41" i="6"/>
  <c r="J42" i="6"/>
  <c r="J40" i="6"/>
  <c r="N93" i="7"/>
  <c r="N76" i="7" s="1"/>
  <c r="N76" i="6"/>
  <c r="I93" i="7"/>
  <c r="I76" i="7" s="1"/>
  <c r="I76" i="6"/>
  <c r="E80" i="7"/>
  <c r="E58" i="6"/>
  <c r="E55" i="6" s="1"/>
  <c r="M71" i="6"/>
  <c r="M70" i="6" s="1"/>
  <c r="N62" i="6"/>
  <c r="O50" i="6"/>
  <c r="F84" i="6"/>
  <c r="D84" i="6" s="1"/>
  <c r="E83" i="7"/>
  <c r="K83" i="7"/>
  <c r="J83" i="6"/>
  <c r="G80" i="7"/>
  <c r="F80" i="6"/>
  <c r="D80" i="6" s="1"/>
  <c r="G71" i="6"/>
  <c r="O58" i="6"/>
  <c r="P12" i="4"/>
  <c r="P89" i="4"/>
  <c r="P26" i="4"/>
  <c r="N23" i="4"/>
  <c r="E81" i="7"/>
  <c r="E60" i="6"/>
  <c r="E59" i="6" s="1"/>
  <c r="F42" i="6"/>
  <c r="D42" i="6" s="1"/>
  <c r="G41" i="6"/>
  <c r="F52" i="6"/>
  <c r="D52" i="6" s="1"/>
  <c r="N79" i="7"/>
  <c r="N57" i="7" s="1"/>
  <c r="N55" i="7" s="1"/>
  <c r="N57" i="6"/>
  <c r="N55" i="6" s="1"/>
  <c r="N41" i="6"/>
  <c r="N50" i="6"/>
  <c r="I20" i="6"/>
  <c r="I41" i="6"/>
  <c r="F176" i="4"/>
  <c r="E119" i="4"/>
  <c r="F107" i="4"/>
  <c r="E104" i="4"/>
  <c r="G27" i="4"/>
  <c r="M55" i="6"/>
  <c r="I47" i="6"/>
  <c r="G47" i="6"/>
  <c r="F48" i="6"/>
  <c r="N109" i="4"/>
  <c r="F158" i="4"/>
  <c r="F144" i="4"/>
  <c r="D64" i="4"/>
  <c r="E49" i="11"/>
  <c r="K90" i="4"/>
  <c r="J141" i="4"/>
  <c r="E34" i="11"/>
  <c r="M90" i="4"/>
  <c r="F127" i="4"/>
  <c r="P113" i="4"/>
  <c r="N32" i="6"/>
  <c r="L32" i="6"/>
  <c r="I138" i="4"/>
  <c r="I132" i="4" s="1"/>
  <c r="I136" i="4"/>
  <c r="F136" i="4" s="1"/>
  <c r="I135" i="4"/>
  <c r="I134" i="4"/>
  <c r="F134" i="4" s="1"/>
  <c r="E123" i="4"/>
  <c r="F172" i="4"/>
  <c r="G121" i="4"/>
  <c r="F121" i="4" s="1"/>
  <c r="F165" i="4"/>
  <c r="G114" i="4"/>
  <c r="F156" i="4"/>
  <c r="P136" i="4"/>
  <c r="G132" i="4"/>
  <c r="E127" i="4"/>
  <c r="F123" i="4"/>
  <c r="J121" i="4"/>
  <c r="K111" i="4"/>
  <c r="J111" i="4" s="1"/>
  <c r="G93" i="4"/>
  <c r="F9" i="4"/>
  <c r="D28" i="4"/>
  <c r="D9" i="4" s="1"/>
  <c r="J44" i="6"/>
  <c r="K128" i="4"/>
  <c r="J128" i="4" s="1"/>
  <c r="E26" i="10"/>
  <c r="J168" i="4"/>
  <c r="J163" i="4"/>
  <c r="J180" i="4"/>
  <c r="J176" i="4"/>
  <c r="F38" i="6"/>
  <c r="E32" i="11"/>
  <c r="E31" i="11" s="1"/>
  <c r="J142" i="4"/>
  <c r="L132" i="4"/>
  <c r="G81" i="7"/>
  <c r="G60" i="6"/>
  <c r="F81" i="6"/>
  <c r="D81" i="6" s="1"/>
  <c r="I81" i="7"/>
  <c r="I60" i="7" s="1"/>
  <c r="I60" i="6"/>
  <c r="I59" i="6" s="1"/>
  <c r="P36" i="6"/>
  <c r="F35" i="6"/>
  <c r="D35" i="6" s="1"/>
  <c r="F45" i="6"/>
  <c r="G44" i="6"/>
  <c r="H112" i="4"/>
  <c r="F112" i="4" s="1"/>
  <c r="F163" i="4"/>
  <c r="D163" i="4" s="1"/>
  <c r="F151" i="4"/>
  <c r="H100" i="4"/>
  <c r="H97" i="4" s="1"/>
  <c r="L67" i="7"/>
  <c r="H79" i="7"/>
  <c r="H57" i="7" s="1"/>
  <c r="H55" i="7" s="1"/>
  <c r="H57" i="6"/>
  <c r="G79" i="7"/>
  <c r="F79" i="6"/>
  <c r="D79" i="6" s="1"/>
  <c r="G57" i="6"/>
  <c r="N20" i="6"/>
  <c r="F168" i="4"/>
  <c r="G117" i="4"/>
  <c r="J129" i="4"/>
  <c r="J107" i="4"/>
  <c r="I104" i="4"/>
  <c r="D54" i="6"/>
  <c r="E47" i="6"/>
  <c r="P47" i="6"/>
  <c r="K47" i="6"/>
  <c r="J48" i="6"/>
  <c r="D48" i="6" s="1"/>
  <c r="F39" i="6"/>
  <c r="F161" i="4"/>
  <c r="G110" i="4"/>
  <c r="J152" i="4"/>
  <c r="D152" i="4" s="1"/>
  <c r="K101" i="4"/>
  <c r="J149" i="4"/>
  <c r="K98" i="4"/>
  <c r="F138" i="4"/>
  <c r="K120" i="4"/>
  <c r="J120" i="4" s="1"/>
  <c r="J117" i="4"/>
  <c r="E110" i="4"/>
  <c r="E109" i="4" s="1"/>
  <c r="K127" i="4"/>
  <c r="J127" i="4" s="1"/>
  <c r="D61" i="4"/>
  <c r="F33" i="6"/>
  <c r="D33" i="6" s="1"/>
  <c r="G32" i="6"/>
  <c r="P32" i="6"/>
  <c r="M134" i="4"/>
  <c r="J134" i="4" s="1"/>
  <c r="M136" i="4"/>
  <c r="M138" i="4"/>
  <c r="J138" i="4" s="1"/>
  <c r="F154" i="4"/>
  <c r="F103" i="4" s="1"/>
  <c r="G129" i="4"/>
  <c r="F129" i="4" s="1"/>
  <c r="K123" i="4"/>
  <c r="J123" i="4" s="1"/>
  <c r="F38" i="4"/>
  <c r="D38" i="4" s="1"/>
  <c r="E27" i="4"/>
  <c r="M27" i="4"/>
  <c r="J182" i="4"/>
  <c r="D182" i="4" s="1"/>
  <c r="J144" i="4"/>
  <c r="J154" i="4"/>
  <c r="D35" i="4"/>
  <c r="D13" i="4" s="1"/>
  <c r="J38" i="6"/>
  <c r="D179" i="4"/>
  <c r="G124" i="4"/>
  <c r="F124" i="4" s="1"/>
  <c r="F175" i="4"/>
  <c r="D175" i="4" s="1"/>
  <c r="G120" i="4"/>
  <c r="F120" i="4" s="1"/>
  <c r="F171" i="4"/>
  <c r="D171" i="4" s="1"/>
  <c r="F142" i="4"/>
  <c r="H109" i="4"/>
  <c r="P50" i="6"/>
  <c r="K81" i="7"/>
  <c r="J81" i="6"/>
  <c r="K60" i="6"/>
  <c r="M81" i="7"/>
  <c r="M60" i="7" s="1"/>
  <c r="M60" i="6"/>
  <c r="M59" i="6" s="1"/>
  <c r="P41" i="6"/>
  <c r="L50" i="6"/>
  <c r="J50" i="6" s="1"/>
  <c r="J51" i="6"/>
  <c r="F37" i="6"/>
  <c r="D37" i="6" s="1"/>
  <c r="G36" i="6"/>
  <c r="F49" i="6"/>
  <c r="D49" i="6" s="1"/>
  <c r="K79" i="7"/>
  <c r="J79" i="6"/>
  <c r="F78" i="7"/>
  <c r="D78" i="7" s="1"/>
  <c r="G56" i="7"/>
  <c r="N36" i="6"/>
  <c r="N44" i="6"/>
  <c r="I44" i="6"/>
  <c r="I50" i="6"/>
  <c r="D176" i="4"/>
  <c r="L116" i="4"/>
  <c r="J165" i="4"/>
  <c r="K114" i="4"/>
  <c r="N113" i="4"/>
  <c r="O89" i="4"/>
  <c r="O12" i="4"/>
  <c r="F115" i="4"/>
  <c r="M104" i="4"/>
  <c r="J103" i="4"/>
  <c r="P23" i="4"/>
  <c r="P55" i="6"/>
  <c r="G55" i="6"/>
  <c r="F56" i="6"/>
  <c r="L47" i="6"/>
  <c r="H47" i="6"/>
  <c r="O47" i="6"/>
  <c r="O36" i="6"/>
  <c r="I32" i="6"/>
  <c r="G102" i="4"/>
  <c r="G97" i="4" s="1"/>
  <c r="F153" i="4"/>
  <c r="D149" i="4"/>
  <c r="E98" i="4"/>
  <c r="E35" i="11"/>
  <c r="N90" i="4"/>
  <c r="G125" i="4"/>
  <c r="F119" i="4"/>
  <c r="H116" i="4"/>
  <c r="D55" i="4"/>
  <c r="J43" i="4"/>
  <c r="K27" i="4"/>
  <c r="J32" i="4"/>
  <c r="I109" i="4"/>
  <c r="J158" i="4"/>
  <c r="E90" i="4"/>
  <c r="M32" i="6"/>
  <c r="L41" i="6"/>
  <c r="O138" i="4"/>
  <c r="O134" i="4"/>
  <c r="O136" i="4"/>
  <c r="O133" i="4"/>
  <c r="F170" i="4"/>
  <c r="D170" i="4" s="1"/>
  <c r="F166" i="4"/>
  <c r="D166" i="4" s="1"/>
  <c r="F157" i="4"/>
  <c r="G106" i="4"/>
  <c r="F106" i="4" s="1"/>
  <c r="F150" i="4"/>
  <c r="H135" i="4"/>
  <c r="O135" i="4"/>
  <c r="J112" i="4"/>
  <c r="L104" i="4"/>
  <c r="O26" i="4"/>
  <c r="F174" i="4"/>
  <c r="D174" i="4" s="1"/>
  <c r="J151" i="4"/>
  <c r="P133" i="4"/>
  <c r="P132" i="4" s="1"/>
  <c r="I97" i="4"/>
  <c r="K130" i="4"/>
  <c r="J130" i="4" s="1"/>
  <c r="J181" i="4"/>
  <c r="J177" i="4"/>
  <c r="K126" i="4"/>
  <c r="J126" i="4" s="1"/>
  <c r="J173" i="4"/>
  <c r="K122" i="4"/>
  <c r="J122" i="4" s="1"/>
  <c r="J169" i="4"/>
  <c r="K118" i="4"/>
  <c r="J118" i="4" s="1"/>
  <c r="K96" i="4"/>
  <c r="J147" i="4"/>
  <c r="L97" i="4"/>
  <c r="L12" i="4"/>
  <c r="L89" i="4"/>
  <c r="D82" i="7"/>
  <c r="D38" i="6"/>
  <c r="O81" i="7"/>
  <c r="O60" i="7" s="1"/>
  <c r="O59" i="7" s="1"/>
  <c r="O60" i="6"/>
  <c r="F40" i="6"/>
  <c r="D40" i="6" s="1"/>
  <c r="G50" i="6"/>
  <c r="F50" i="6" s="1"/>
  <c r="F51" i="6"/>
  <c r="D51" i="6" s="1"/>
  <c r="E79" i="7"/>
  <c r="O79" i="7"/>
  <c r="O57" i="7" s="1"/>
  <c r="O55" i="7" s="1"/>
  <c r="O57" i="6"/>
  <c r="O55" i="6" s="1"/>
  <c r="I36" i="6"/>
  <c r="D168" i="4"/>
  <c r="I113" i="4"/>
  <c r="J157" i="4"/>
  <c r="K106" i="4"/>
  <c r="J106" i="4" s="1"/>
  <c r="J156" i="4"/>
  <c r="K105" i="4"/>
  <c r="K115" i="4"/>
  <c r="J115" i="4" s="1"/>
  <c r="J108" i="4"/>
  <c r="J99" i="4"/>
  <c r="G91" i="4"/>
  <c r="F91" i="4" s="1"/>
  <c r="O31" i="6"/>
  <c r="L55" i="6"/>
  <c r="I55" i="6"/>
  <c r="K55" i="6"/>
  <c r="J56" i="6"/>
  <c r="N47" i="6"/>
  <c r="M47" i="6"/>
  <c r="J39" i="6"/>
  <c r="F159" i="4"/>
  <c r="D159" i="4" s="1"/>
  <c r="G108" i="4"/>
  <c r="F108" i="4" s="1"/>
  <c r="D154" i="4"/>
  <c r="E103" i="4"/>
  <c r="O97" i="4"/>
  <c r="J145" i="4"/>
  <c r="D145" i="4" s="1"/>
  <c r="K94" i="4"/>
  <c r="F141" i="4"/>
  <c r="D141" i="4" s="1"/>
  <c r="G90" i="4"/>
  <c r="K132" i="4"/>
  <c r="J133" i="4"/>
  <c r="K119" i="4"/>
  <c r="J119" i="4" s="1"/>
  <c r="N116" i="4"/>
  <c r="J100" i="4"/>
  <c r="K110" i="4"/>
  <c r="J161" i="4"/>
  <c r="D161" i="4" s="1"/>
  <c r="M109" i="4"/>
  <c r="E30" i="11"/>
  <c r="I90" i="4"/>
  <c r="J137" i="4"/>
  <c r="F34" i="6"/>
  <c r="D34" i="6" s="1"/>
  <c r="H32" i="6"/>
  <c r="E32" i="6"/>
  <c r="D184" i="4"/>
  <c r="D183" i="4"/>
  <c r="E138" i="4"/>
  <c r="E134" i="4"/>
  <c r="E135" i="4"/>
  <c r="D180" i="4"/>
  <c r="F178" i="4"/>
  <c r="D178" i="4" s="1"/>
  <c r="M113" i="4"/>
  <c r="J136" i="4"/>
  <c r="M135" i="4"/>
  <c r="J135" i="4" s="1"/>
  <c r="G128" i="4"/>
  <c r="F128" i="4" s="1"/>
  <c r="K124" i="4"/>
  <c r="J124" i="4" s="1"/>
  <c r="E121" i="4"/>
  <c r="G111" i="4"/>
  <c r="F111" i="4" s="1"/>
  <c r="G105" i="4"/>
  <c r="F50" i="4"/>
  <c r="L13" i="4"/>
  <c r="L27" i="4"/>
  <c r="J125" i="4"/>
  <c r="F133" i="4"/>
  <c r="O23" i="4"/>
  <c r="J172" i="4"/>
  <c r="D172" i="4" s="1"/>
  <c r="F43" i="4"/>
  <c r="D43" i="4" s="1"/>
  <c r="D14" i="4" s="1"/>
  <c r="F183" i="4"/>
  <c r="N97" i="4"/>
  <c r="F93" i="7" l="1"/>
  <c r="J44" i="7"/>
  <c r="L73" i="6"/>
  <c r="F63" i="6"/>
  <c r="D89" i="6"/>
  <c r="D43" i="7"/>
  <c r="D84" i="7"/>
  <c r="E132" i="4"/>
  <c r="O54" i="7"/>
  <c r="H55" i="6"/>
  <c r="M31" i="7"/>
  <c r="J76" i="6"/>
  <c r="P54" i="6"/>
  <c r="H31" i="6"/>
  <c r="D142" i="4"/>
  <c r="D45" i="6"/>
  <c r="P125" i="6" s="1"/>
  <c r="P107" i="6" s="1"/>
  <c r="D83" i="6"/>
  <c r="F76" i="7"/>
  <c r="H67" i="6"/>
  <c r="J89" i="7"/>
  <c r="F97" i="4"/>
  <c r="N120" i="6"/>
  <c r="N100" i="6" s="1"/>
  <c r="L120" i="6"/>
  <c r="L100" i="6" s="1"/>
  <c r="G120" i="6"/>
  <c r="M120" i="6"/>
  <c r="M100" i="6" s="1"/>
  <c r="E120" i="6"/>
  <c r="P120" i="6"/>
  <c r="P100" i="6" s="1"/>
  <c r="I120" i="6"/>
  <c r="I100" i="6" s="1"/>
  <c r="K120" i="6"/>
  <c r="H120" i="6"/>
  <c r="H100" i="6" s="1"/>
  <c r="O120" i="6"/>
  <c r="O100" i="6" s="1"/>
  <c r="M123" i="7"/>
  <c r="M103" i="7" s="1"/>
  <c r="M17" i="7" s="1"/>
  <c r="I123" i="7"/>
  <c r="I103" i="7" s="1"/>
  <c r="I17" i="7" s="1"/>
  <c r="E123" i="7"/>
  <c r="O123" i="7"/>
  <c r="O103" i="7" s="1"/>
  <c r="O17" i="7" s="1"/>
  <c r="L123" i="7"/>
  <c r="L103" i="7" s="1"/>
  <c r="L17" i="7" s="1"/>
  <c r="G123" i="7"/>
  <c r="P123" i="7"/>
  <c r="P103" i="7" s="1"/>
  <c r="P17" i="7" s="1"/>
  <c r="K123" i="7"/>
  <c r="N123" i="7"/>
  <c r="N103" i="7" s="1"/>
  <c r="N17" i="7" s="1"/>
  <c r="H123" i="7"/>
  <c r="H103" i="7" s="1"/>
  <c r="H17" i="7" s="1"/>
  <c r="O117" i="7"/>
  <c r="O96" i="7" s="1"/>
  <c r="K117" i="7"/>
  <c r="G117" i="7"/>
  <c r="M117" i="7"/>
  <c r="M96" i="7" s="1"/>
  <c r="H117" i="7"/>
  <c r="H96" i="7" s="1"/>
  <c r="P117" i="7"/>
  <c r="P96" i="7" s="1"/>
  <c r="E117" i="7"/>
  <c r="N117" i="7"/>
  <c r="N96" i="7" s="1"/>
  <c r="I117" i="7"/>
  <c r="I96" i="7" s="1"/>
  <c r="L117" i="7"/>
  <c r="L96" i="7" s="1"/>
  <c r="M129" i="6"/>
  <c r="M113" i="6" s="1"/>
  <c r="I129" i="6"/>
  <c r="I113" i="6" s="1"/>
  <c r="E129" i="6"/>
  <c r="L129" i="6"/>
  <c r="L113" i="6" s="1"/>
  <c r="G129" i="6"/>
  <c r="P129" i="6"/>
  <c r="P113" i="6" s="1"/>
  <c r="N129" i="6"/>
  <c r="N113" i="6" s="1"/>
  <c r="H129" i="6"/>
  <c r="H113" i="6" s="1"/>
  <c r="O129" i="6"/>
  <c r="O113" i="6" s="1"/>
  <c r="K129" i="6"/>
  <c r="O127" i="6"/>
  <c r="O110" i="6" s="1"/>
  <c r="K127" i="6"/>
  <c r="G127" i="6"/>
  <c r="L127" i="6"/>
  <c r="L110" i="6" s="1"/>
  <c r="N127" i="6"/>
  <c r="N110" i="6" s="1"/>
  <c r="H127" i="6"/>
  <c r="H110" i="6" s="1"/>
  <c r="E127" i="6"/>
  <c r="P127" i="6"/>
  <c r="P110" i="6" s="1"/>
  <c r="M127" i="6"/>
  <c r="M110" i="6" s="1"/>
  <c r="I127" i="6"/>
  <c r="I110" i="6" s="1"/>
  <c r="N124" i="6"/>
  <c r="N105" i="6" s="1"/>
  <c r="M124" i="6"/>
  <c r="M105" i="6" s="1"/>
  <c r="H124" i="6"/>
  <c r="H105" i="6" s="1"/>
  <c r="K124" i="6"/>
  <c r="O124" i="6"/>
  <c r="O105" i="6" s="1"/>
  <c r="O104" i="6" s="1"/>
  <c r="G124" i="6"/>
  <c r="P124" i="6"/>
  <c r="P105" i="6" s="1"/>
  <c r="L124" i="6"/>
  <c r="L105" i="6" s="1"/>
  <c r="I124" i="6"/>
  <c r="I105" i="6" s="1"/>
  <c r="I104" i="6" s="1"/>
  <c r="E124" i="6"/>
  <c r="M119" i="7"/>
  <c r="M98" i="7" s="1"/>
  <c r="M12" i="7" s="1"/>
  <c r="I119" i="7"/>
  <c r="I98" i="7" s="1"/>
  <c r="I12" i="7" s="1"/>
  <c r="N119" i="7"/>
  <c r="N98" i="7" s="1"/>
  <c r="N12" i="7" s="1"/>
  <c r="H119" i="7"/>
  <c r="H98" i="7" s="1"/>
  <c r="P119" i="7"/>
  <c r="P98" i="7" s="1"/>
  <c r="P12" i="7" s="1"/>
  <c r="O119" i="7"/>
  <c r="O98" i="7" s="1"/>
  <c r="O12" i="7" s="1"/>
  <c r="L119" i="7"/>
  <c r="L98" i="7" s="1"/>
  <c r="L12" i="7" s="1"/>
  <c r="M127" i="7"/>
  <c r="M110" i="7" s="1"/>
  <c r="I127" i="7"/>
  <c r="I110" i="7" s="1"/>
  <c r="P127" i="7"/>
  <c r="P110" i="7" s="1"/>
  <c r="K127" i="7"/>
  <c r="N127" i="7"/>
  <c r="N110" i="7" s="1"/>
  <c r="H127" i="7"/>
  <c r="H110" i="7" s="1"/>
  <c r="L127" i="7"/>
  <c r="L110" i="7" s="1"/>
  <c r="O127" i="7"/>
  <c r="O110" i="7" s="1"/>
  <c r="N128" i="6"/>
  <c r="N111" i="6" s="1"/>
  <c r="N26" i="6" s="1"/>
  <c r="O128" i="6"/>
  <c r="O111" i="6" s="1"/>
  <c r="O26" i="6" s="1"/>
  <c r="I128" i="6"/>
  <c r="I111" i="6" s="1"/>
  <c r="I26" i="6" s="1"/>
  <c r="P128" i="6"/>
  <c r="P111" i="6" s="1"/>
  <c r="P26" i="6" s="1"/>
  <c r="H128" i="6"/>
  <c r="H111" i="6" s="1"/>
  <c r="H26" i="6" s="1"/>
  <c r="L128" i="6"/>
  <c r="L111" i="6" s="1"/>
  <c r="L26" i="6" s="1"/>
  <c r="E128" i="6"/>
  <c r="G128" i="6"/>
  <c r="M128" i="6"/>
  <c r="M111" i="6" s="1"/>
  <c r="M26" i="6" s="1"/>
  <c r="K128" i="6"/>
  <c r="N118" i="7"/>
  <c r="N97" i="7" s="1"/>
  <c r="P118" i="7"/>
  <c r="P97" i="7" s="1"/>
  <c r="P11" i="7" s="1"/>
  <c r="K118" i="7"/>
  <c r="E118" i="7"/>
  <c r="M118" i="7"/>
  <c r="M97" i="7" s="1"/>
  <c r="M11" i="7" s="1"/>
  <c r="H118" i="7"/>
  <c r="H97" i="7" s="1"/>
  <c r="H11" i="7" s="1"/>
  <c r="L118" i="7"/>
  <c r="L97" i="7" s="1"/>
  <c r="L11" i="7" s="1"/>
  <c r="G118" i="7"/>
  <c r="O118" i="7"/>
  <c r="O97" i="7" s="1"/>
  <c r="I118" i="7"/>
  <c r="I97" i="7" s="1"/>
  <c r="I11" i="7" s="1"/>
  <c r="P124" i="7"/>
  <c r="P105" i="7" s="1"/>
  <c r="L124" i="7"/>
  <c r="L105" i="7" s="1"/>
  <c r="H124" i="7"/>
  <c r="H105" i="7" s="1"/>
  <c r="M124" i="7"/>
  <c r="M105" i="7" s="1"/>
  <c r="O124" i="7"/>
  <c r="O105" i="7" s="1"/>
  <c r="O104" i="7" s="1"/>
  <c r="N124" i="7"/>
  <c r="N105" i="7" s="1"/>
  <c r="I124" i="7"/>
  <c r="I105" i="7" s="1"/>
  <c r="I104" i="7" s="1"/>
  <c r="P54" i="7"/>
  <c r="P118" i="6"/>
  <c r="P97" i="6" s="1"/>
  <c r="P11" i="6" s="1"/>
  <c r="L118" i="6"/>
  <c r="L97" i="6" s="1"/>
  <c r="L11" i="6" s="1"/>
  <c r="H118" i="6"/>
  <c r="H97" i="6" s="1"/>
  <c r="K118" i="6"/>
  <c r="N118" i="6"/>
  <c r="N97" i="6" s="1"/>
  <c r="N11" i="6" s="1"/>
  <c r="G118" i="6"/>
  <c r="I118" i="6"/>
  <c r="I97" i="6" s="1"/>
  <c r="I11" i="6" s="1"/>
  <c r="E118" i="6"/>
  <c r="O118" i="6"/>
  <c r="O97" i="6" s="1"/>
  <c r="M118" i="6"/>
  <c r="M97" i="6" s="1"/>
  <c r="M11" i="6" s="1"/>
  <c r="P128" i="7"/>
  <c r="P111" i="7" s="1"/>
  <c r="P26" i="7" s="1"/>
  <c r="L128" i="7"/>
  <c r="L111" i="7" s="1"/>
  <c r="L26" i="7" s="1"/>
  <c r="H128" i="7"/>
  <c r="H111" i="7" s="1"/>
  <c r="H26" i="7" s="1"/>
  <c r="N128" i="7"/>
  <c r="N111" i="7" s="1"/>
  <c r="N26" i="7" s="1"/>
  <c r="I128" i="7"/>
  <c r="I111" i="7" s="1"/>
  <c r="I26" i="7" s="1"/>
  <c r="K128" i="7"/>
  <c r="O128" i="7"/>
  <c r="O111" i="7" s="1"/>
  <c r="O26" i="7" s="1"/>
  <c r="E128" i="7"/>
  <c r="M128" i="7"/>
  <c r="M111" i="7" s="1"/>
  <c r="M26" i="7" s="1"/>
  <c r="G128" i="7"/>
  <c r="M131" i="7"/>
  <c r="M115" i="7" s="1"/>
  <c r="M30" i="7" s="1"/>
  <c r="I131" i="7"/>
  <c r="I115" i="7" s="1"/>
  <c r="L131" i="7"/>
  <c r="L115" i="7" s="1"/>
  <c r="G131" i="7"/>
  <c r="O131" i="7"/>
  <c r="O115" i="7" s="1"/>
  <c r="O30" i="7" s="1"/>
  <c r="N131" i="7"/>
  <c r="N115" i="7" s="1"/>
  <c r="H131" i="7"/>
  <c r="H115" i="7" s="1"/>
  <c r="H30" i="7" s="1"/>
  <c r="P131" i="7"/>
  <c r="P115" i="7" s="1"/>
  <c r="P30" i="7" s="1"/>
  <c r="L23" i="4"/>
  <c r="J94" i="4"/>
  <c r="K92" i="4"/>
  <c r="J92" i="4" s="1"/>
  <c r="I89" i="4"/>
  <c r="I26" i="4"/>
  <c r="I12" i="4"/>
  <c r="J110" i="4"/>
  <c r="K109" i="4"/>
  <c r="J109" i="4" s="1"/>
  <c r="F90" i="4"/>
  <c r="F12" i="4" s="1"/>
  <c r="G89" i="4"/>
  <c r="G26" i="4"/>
  <c r="G12" i="4"/>
  <c r="J55" i="6"/>
  <c r="J105" i="4"/>
  <c r="K104" i="4"/>
  <c r="O59" i="6"/>
  <c r="O14" i="6"/>
  <c r="M31" i="6"/>
  <c r="N12" i="4"/>
  <c r="N89" i="4"/>
  <c r="N26" i="4"/>
  <c r="I31" i="6"/>
  <c r="J114" i="4"/>
  <c r="K113" i="4"/>
  <c r="J113" i="4" s="1"/>
  <c r="J79" i="7"/>
  <c r="K57" i="7"/>
  <c r="J81" i="7"/>
  <c r="K60" i="7"/>
  <c r="K120" i="7" s="1"/>
  <c r="E23" i="4"/>
  <c r="J98" i="4"/>
  <c r="K97" i="4"/>
  <c r="F110" i="4"/>
  <c r="G109" i="4"/>
  <c r="F109" i="4" s="1"/>
  <c r="D39" i="6"/>
  <c r="F57" i="6"/>
  <c r="H54" i="7"/>
  <c r="D151" i="4"/>
  <c r="F100" i="4"/>
  <c r="G92" i="4"/>
  <c r="F92" i="4" s="1"/>
  <c r="F93" i="4"/>
  <c r="D165" i="4"/>
  <c r="J90" i="4"/>
  <c r="J12" i="4" s="1"/>
  <c r="K89" i="4"/>
  <c r="K26" i="4"/>
  <c r="K12" i="4"/>
  <c r="M132" i="4"/>
  <c r="F41" i="6"/>
  <c r="P88" i="4"/>
  <c r="F71" i="6"/>
  <c r="G70" i="6"/>
  <c r="F70" i="6" s="1"/>
  <c r="J83" i="7"/>
  <c r="K62" i="7"/>
  <c r="K122" i="7" s="1"/>
  <c r="J41" i="6"/>
  <c r="I64" i="7"/>
  <c r="I19" i="7"/>
  <c r="I18" i="7" s="1"/>
  <c r="O129" i="7"/>
  <c r="O113" i="7" s="1"/>
  <c r="L129" i="7"/>
  <c r="L113" i="7" s="1"/>
  <c r="N129" i="7"/>
  <c r="N113" i="7" s="1"/>
  <c r="I129" i="7"/>
  <c r="I113" i="7" s="1"/>
  <c r="M129" i="7"/>
  <c r="M113" i="7" s="1"/>
  <c r="H129" i="7"/>
  <c r="H113" i="7" s="1"/>
  <c r="E129" i="7"/>
  <c r="P129" i="7"/>
  <c r="P113" i="7" s="1"/>
  <c r="O11" i="7"/>
  <c r="O67" i="6"/>
  <c r="F76" i="6"/>
  <c r="F92" i="7"/>
  <c r="G75" i="7"/>
  <c r="G130" i="7" s="1"/>
  <c r="F47" i="7"/>
  <c r="D47" i="7" s="1"/>
  <c r="J50" i="7"/>
  <c r="J70" i="6"/>
  <c r="P31" i="7"/>
  <c r="E67" i="6"/>
  <c r="E54" i="6" s="1"/>
  <c r="J69" i="6"/>
  <c r="F89" i="7"/>
  <c r="G71" i="7"/>
  <c r="G127" i="7" s="1"/>
  <c r="J36" i="7"/>
  <c r="F69" i="7"/>
  <c r="J41" i="7"/>
  <c r="D169" i="4"/>
  <c r="D177" i="4"/>
  <c r="O73" i="6"/>
  <c r="F20" i="6"/>
  <c r="D20" i="6" s="1"/>
  <c r="J74" i="6"/>
  <c r="K73" i="6"/>
  <c r="F36" i="7"/>
  <c r="D36" i="7" s="1"/>
  <c r="I31" i="7"/>
  <c r="F44" i="7"/>
  <c r="D44" i="7" s="1"/>
  <c r="E31" i="6"/>
  <c r="D157" i="4"/>
  <c r="O132" i="4"/>
  <c r="O11" i="6"/>
  <c r="E89" i="4"/>
  <c r="E12" i="4"/>
  <c r="E26" i="4"/>
  <c r="F102" i="4"/>
  <c r="D153" i="4"/>
  <c r="F56" i="7"/>
  <c r="F36" i="6"/>
  <c r="M59" i="7"/>
  <c r="E10" i="11"/>
  <c r="E28" i="11"/>
  <c r="E27" i="11" s="1"/>
  <c r="D32" i="4"/>
  <c r="D11" i="4" s="1"/>
  <c r="G31" i="6"/>
  <c r="F32" i="6"/>
  <c r="F117" i="4"/>
  <c r="G116" i="4"/>
  <c r="F116" i="4" s="1"/>
  <c r="E125" i="6"/>
  <c r="O125" i="6"/>
  <c r="O107" i="6" s="1"/>
  <c r="F60" i="6"/>
  <c r="G59" i="6"/>
  <c r="F59" i="6" s="1"/>
  <c r="M89" i="4"/>
  <c r="M26" i="4"/>
  <c r="M12" i="4"/>
  <c r="H132" i="4"/>
  <c r="F132" i="4" s="1"/>
  <c r="D158" i="4"/>
  <c r="F27" i="4"/>
  <c r="G23" i="4"/>
  <c r="E58" i="7"/>
  <c r="N30" i="7"/>
  <c r="F65" i="6"/>
  <c r="G64" i="6"/>
  <c r="F64" i="6" s="1"/>
  <c r="O121" i="7"/>
  <c r="O101" i="7" s="1"/>
  <c r="O15" i="7" s="1"/>
  <c r="K121" i="7"/>
  <c r="G121" i="7"/>
  <c r="N121" i="7"/>
  <c r="N101" i="7" s="1"/>
  <c r="N15" i="7" s="1"/>
  <c r="I121" i="7"/>
  <c r="I101" i="7" s="1"/>
  <c r="I15" i="7" s="1"/>
  <c r="L121" i="7"/>
  <c r="L101" i="7" s="1"/>
  <c r="P121" i="7"/>
  <c r="P101" i="7" s="1"/>
  <c r="E121" i="7"/>
  <c r="M121" i="7"/>
  <c r="M101" i="7" s="1"/>
  <c r="M15" i="7" s="1"/>
  <c r="H121" i="7"/>
  <c r="H101" i="7" s="1"/>
  <c r="H15" i="7" s="1"/>
  <c r="G73" i="6"/>
  <c r="F74" i="6"/>
  <c r="M14" i="6"/>
  <c r="N31" i="7"/>
  <c r="F83" i="7"/>
  <c r="G62" i="7"/>
  <c r="G122" i="7" s="1"/>
  <c r="M67" i="6"/>
  <c r="H12" i="7"/>
  <c r="D89" i="7"/>
  <c r="E71" i="7"/>
  <c r="H73" i="6"/>
  <c r="H54" i="6" s="1"/>
  <c r="J71" i="6"/>
  <c r="E68" i="7"/>
  <c r="P15" i="7"/>
  <c r="D92" i="7"/>
  <c r="E75" i="7"/>
  <c r="N11" i="7"/>
  <c r="L31" i="7"/>
  <c r="H88" i="4"/>
  <c r="D147" i="4"/>
  <c r="F96" i="4"/>
  <c r="D173" i="4"/>
  <c r="J93" i="7"/>
  <c r="K76" i="7"/>
  <c r="K131" i="7" s="1"/>
  <c r="J32" i="6"/>
  <c r="K31" i="6"/>
  <c r="D43" i="6"/>
  <c r="J85" i="7"/>
  <c r="K65" i="7"/>
  <c r="F87" i="7"/>
  <c r="G68" i="7"/>
  <c r="D45" i="7"/>
  <c r="I30" i="7"/>
  <c r="G104" i="4"/>
  <c r="F105" i="4"/>
  <c r="E18" i="11"/>
  <c r="E42" i="11"/>
  <c r="L54" i="6"/>
  <c r="D79" i="7"/>
  <c r="E57" i="7"/>
  <c r="M121" i="6"/>
  <c r="M101" i="6" s="1"/>
  <c r="M15" i="6" s="1"/>
  <c r="I121" i="6"/>
  <c r="I101" i="6" s="1"/>
  <c r="I15" i="6" s="1"/>
  <c r="E121" i="6"/>
  <c r="O121" i="6"/>
  <c r="O101" i="6" s="1"/>
  <c r="O15" i="6" s="1"/>
  <c r="N121" i="6"/>
  <c r="N101" i="6" s="1"/>
  <c r="N15" i="6" s="1"/>
  <c r="G121" i="6"/>
  <c r="K121" i="6"/>
  <c r="L121" i="6"/>
  <c r="L101" i="6" s="1"/>
  <c r="L15" i="6" s="1"/>
  <c r="H121" i="6"/>
  <c r="H101" i="6" s="1"/>
  <c r="H15" i="6" s="1"/>
  <c r="P121" i="6"/>
  <c r="P101" i="6" s="1"/>
  <c r="P15" i="6" s="1"/>
  <c r="L88" i="4"/>
  <c r="L24" i="4" s="1"/>
  <c r="F125" i="4"/>
  <c r="E97" i="4"/>
  <c r="F55" i="6"/>
  <c r="O88" i="4"/>
  <c r="K59" i="6"/>
  <c r="J59" i="6" s="1"/>
  <c r="J60" i="6"/>
  <c r="M23" i="4"/>
  <c r="J101" i="4"/>
  <c r="J47" i="6"/>
  <c r="F79" i="7"/>
  <c r="G57" i="7"/>
  <c r="F81" i="7"/>
  <c r="D81" i="7" s="1"/>
  <c r="G60" i="7"/>
  <c r="G120" i="7" s="1"/>
  <c r="D156" i="4"/>
  <c r="L31" i="6"/>
  <c r="F47" i="6"/>
  <c r="D47" i="6" s="1"/>
  <c r="P130" i="6"/>
  <c r="P114" i="6" s="1"/>
  <c r="P29" i="6" s="1"/>
  <c r="L130" i="6"/>
  <c r="L114" i="6" s="1"/>
  <c r="L29" i="6" s="1"/>
  <c r="H130" i="6"/>
  <c r="H114" i="6" s="1"/>
  <c r="H29" i="6" s="1"/>
  <c r="O130" i="6"/>
  <c r="O114" i="6" s="1"/>
  <c r="O29" i="6" s="1"/>
  <c r="E130" i="6"/>
  <c r="K130" i="6"/>
  <c r="N130" i="6"/>
  <c r="N114" i="6" s="1"/>
  <c r="N29" i="6" s="1"/>
  <c r="G130" i="6"/>
  <c r="I130" i="6"/>
  <c r="I114" i="6" s="1"/>
  <c r="I29" i="6" s="1"/>
  <c r="M130" i="6"/>
  <c r="M114" i="6" s="1"/>
  <c r="M29" i="6" s="1"/>
  <c r="F80" i="7"/>
  <c r="G58" i="7"/>
  <c r="D83" i="7"/>
  <c r="E62" i="7"/>
  <c r="E122" i="7" s="1"/>
  <c r="J61" i="7"/>
  <c r="F61" i="7"/>
  <c r="D93" i="7"/>
  <c r="E76" i="7"/>
  <c r="L15" i="7"/>
  <c r="F75" i="6"/>
  <c r="P120" i="7"/>
  <c r="P100" i="7" s="1"/>
  <c r="L120" i="7"/>
  <c r="L100" i="7" s="1"/>
  <c r="H120" i="7"/>
  <c r="H100" i="7" s="1"/>
  <c r="N120" i="7"/>
  <c r="N100" i="7" s="1"/>
  <c r="I120" i="7"/>
  <c r="I100" i="7" s="1"/>
  <c r="I14" i="7" s="1"/>
  <c r="M120" i="7"/>
  <c r="M100" i="7" s="1"/>
  <c r="O120" i="7"/>
  <c r="O100" i="7" s="1"/>
  <c r="O14" i="7" s="1"/>
  <c r="N59" i="7"/>
  <c r="N54" i="7" s="1"/>
  <c r="F32" i="7"/>
  <c r="G31" i="7"/>
  <c r="K67" i="6"/>
  <c r="J67" i="6" s="1"/>
  <c r="J68" i="6"/>
  <c r="I73" i="6"/>
  <c r="D53" i="6"/>
  <c r="M73" i="6"/>
  <c r="J87" i="7"/>
  <c r="K68" i="7"/>
  <c r="J88" i="7"/>
  <c r="D88" i="7" s="1"/>
  <c r="K69" i="7"/>
  <c r="O19" i="7"/>
  <c r="O18" i="7" s="1"/>
  <c r="N130" i="7"/>
  <c r="N114" i="7" s="1"/>
  <c r="N29" i="7" s="1"/>
  <c r="O130" i="7"/>
  <c r="O114" i="7" s="1"/>
  <c r="O29" i="7" s="1"/>
  <c r="I130" i="7"/>
  <c r="I114" i="7" s="1"/>
  <c r="I29" i="7" s="1"/>
  <c r="L130" i="7"/>
  <c r="L114" i="7" s="1"/>
  <c r="L29" i="7" s="1"/>
  <c r="P130" i="7"/>
  <c r="P114" i="7" s="1"/>
  <c r="P29" i="7" s="1"/>
  <c r="K130" i="7"/>
  <c r="E130" i="7"/>
  <c r="M130" i="7"/>
  <c r="M114" i="7" s="1"/>
  <c r="M29" i="7" s="1"/>
  <c r="H130" i="7"/>
  <c r="H114" i="7" s="1"/>
  <c r="H29" i="7" s="1"/>
  <c r="E116" i="4"/>
  <c r="D181" i="4"/>
  <c r="J56" i="7"/>
  <c r="K70" i="7"/>
  <c r="J71" i="7"/>
  <c r="J91" i="7"/>
  <c r="K74" i="7"/>
  <c r="K129" i="7" s="1"/>
  <c r="J32" i="7"/>
  <c r="J31" i="7" s="1"/>
  <c r="K31" i="7"/>
  <c r="E31" i="7"/>
  <c r="I73" i="7"/>
  <c r="J132" i="4"/>
  <c r="O123" i="6"/>
  <c r="O103" i="6" s="1"/>
  <c r="O17" i="6" s="1"/>
  <c r="K123" i="6"/>
  <c r="G123" i="6"/>
  <c r="P123" i="6"/>
  <c r="P103" i="6" s="1"/>
  <c r="P17" i="6" s="1"/>
  <c r="E123" i="6"/>
  <c r="I123" i="6"/>
  <c r="I103" i="6" s="1"/>
  <c r="I17" i="6" s="1"/>
  <c r="M123" i="6"/>
  <c r="M103" i="6" s="1"/>
  <c r="M17" i="6" s="1"/>
  <c r="N123" i="6"/>
  <c r="N103" i="6" s="1"/>
  <c r="N17" i="6" s="1"/>
  <c r="L123" i="6"/>
  <c r="L103" i="6" s="1"/>
  <c r="L17" i="6" s="1"/>
  <c r="H123" i="6"/>
  <c r="H103" i="6" s="1"/>
  <c r="H17" i="6" s="1"/>
  <c r="J96" i="4"/>
  <c r="K95" i="4"/>
  <c r="J95" i="4" s="1"/>
  <c r="D150" i="4"/>
  <c r="F99" i="4"/>
  <c r="J27" i="4"/>
  <c r="K23" i="4"/>
  <c r="P31" i="6"/>
  <c r="M117" i="6"/>
  <c r="M96" i="6" s="1"/>
  <c r="I117" i="6"/>
  <c r="I96" i="6" s="1"/>
  <c r="E117" i="6"/>
  <c r="N117" i="6"/>
  <c r="N96" i="6" s="1"/>
  <c r="H117" i="6"/>
  <c r="H96" i="6" s="1"/>
  <c r="P117" i="6"/>
  <c r="P96" i="6" s="1"/>
  <c r="L117" i="6"/>
  <c r="L96" i="6" s="1"/>
  <c r="G117" i="6"/>
  <c r="O117" i="6"/>
  <c r="O96" i="6" s="1"/>
  <c r="K117" i="6"/>
  <c r="K116" i="4"/>
  <c r="J116" i="4" s="1"/>
  <c r="H11" i="6"/>
  <c r="F44" i="6"/>
  <c r="D44" i="6" s="1"/>
  <c r="O119" i="6"/>
  <c r="O98" i="6" s="1"/>
  <c r="O12" i="6" s="1"/>
  <c r="K119" i="6"/>
  <c r="G119" i="6"/>
  <c r="N119" i="6"/>
  <c r="N98" i="6" s="1"/>
  <c r="N12" i="6" s="1"/>
  <c r="I119" i="6"/>
  <c r="I98" i="6" s="1"/>
  <c r="I12" i="6" s="1"/>
  <c r="L119" i="6"/>
  <c r="L98" i="6" s="1"/>
  <c r="L12" i="6" s="1"/>
  <c r="E119" i="6"/>
  <c r="P119" i="6"/>
  <c r="P98" i="6" s="1"/>
  <c r="P12" i="6" s="1"/>
  <c r="H119" i="6"/>
  <c r="H98" i="6" s="1"/>
  <c r="H12" i="6" s="1"/>
  <c r="M119" i="6"/>
  <c r="M98" i="6" s="1"/>
  <c r="M12" i="6" s="1"/>
  <c r="I59" i="7"/>
  <c r="D50" i="4"/>
  <c r="D18" i="4" s="1"/>
  <c r="F135" i="4"/>
  <c r="G113" i="4"/>
  <c r="F113" i="4" s="1"/>
  <c r="F114" i="4"/>
  <c r="N31" i="6"/>
  <c r="D144" i="4"/>
  <c r="E60" i="7"/>
  <c r="E120" i="7" s="1"/>
  <c r="F85" i="7"/>
  <c r="G65" i="7"/>
  <c r="F91" i="7"/>
  <c r="D91" i="7" s="1"/>
  <c r="G74" i="7"/>
  <c r="G129" i="7" s="1"/>
  <c r="N122" i="7"/>
  <c r="N102" i="7" s="1"/>
  <c r="N16" i="7" s="1"/>
  <c r="L122" i="7"/>
  <c r="L102" i="7" s="1"/>
  <c r="L16" i="7" s="1"/>
  <c r="O122" i="7"/>
  <c r="O102" i="7" s="1"/>
  <c r="O16" i="7" s="1"/>
  <c r="I122" i="7"/>
  <c r="I102" i="7" s="1"/>
  <c r="I16" i="7" s="1"/>
  <c r="M122" i="7"/>
  <c r="M102" i="7" s="1"/>
  <c r="M16" i="7" s="1"/>
  <c r="H122" i="7"/>
  <c r="H102" i="7" s="1"/>
  <c r="H16" i="7" s="1"/>
  <c r="P122" i="7"/>
  <c r="P102" i="7" s="1"/>
  <c r="P16" i="7" s="1"/>
  <c r="I54" i="7"/>
  <c r="D41" i="7"/>
  <c r="N73" i="6"/>
  <c r="N54" i="6" s="1"/>
  <c r="J80" i="7"/>
  <c r="K58" i="7"/>
  <c r="D41" i="6"/>
  <c r="D85" i="7"/>
  <c r="E65" i="7"/>
  <c r="E124" i="7" s="1"/>
  <c r="H31" i="7"/>
  <c r="N73" i="7"/>
  <c r="P126" i="6"/>
  <c r="P108" i="6" s="1"/>
  <c r="P23" i="6" s="1"/>
  <c r="L126" i="6"/>
  <c r="L108" i="6" s="1"/>
  <c r="L23" i="6" s="1"/>
  <c r="H126" i="6"/>
  <c r="H108" i="6" s="1"/>
  <c r="H23" i="6" s="1"/>
  <c r="N126" i="6"/>
  <c r="N108" i="6" s="1"/>
  <c r="N23" i="6" s="1"/>
  <c r="I126" i="6"/>
  <c r="I108" i="6" s="1"/>
  <c r="I23" i="6" s="1"/>
  <c r="M126" i="6"/>
  <c r="M108" i="6" s="1"/>
  <c r="M23" i="6" s="1"/>
  <c r="E126" i="6"/>
  <c r="O126" i="6"/>
  <c r="O108" i="6" s="1"/>
  <c r="O23" i="6" s="1"/>
  <c r="K126" i="6"/>
  <c r="G126" i="6"/>
  <c r="O64" i="6"/>
  <c r="F50" i="7"/>
  <c r="D50" i="7" s="1"/>
  <c r="M54" i="7"/>
  <c r="I67" i="6"/>
  <c r="I54" i="6" s="1"/>
  <c r="G67" i="6"/>
  <c r="F68" i="6"/>
  <c r="L30" i="7"/>
  <c r="D50" i="6"/>
  <c r="J36" i="6"/>
  <c r="D36" i="6" s="1"/>
  <c r="K64" i="6"/>
  <c r="J64" i="6" s="1"/>
  <c r="J65" i="6"/>
  <c r="L70" i="7"/>
  <c r="L54" i="7" s="1"/>
  <c r="L25" i="7"/>
  <c r="J75" i="6"/>
  <c r="D46" i="7"/>
  <c r="D20" i="7"/>
  <c r="D87" i="7" l="1"/>
  <c r="G125" i="6"/>
  <c r="L125" i="6"/>
  <c r="L107" i="6" s="1"/>
  <c r="I125" i="6"/>
  <c r="I107" i="6" s="1"/>
  <c r="I106" i="6" s="1"/>
  <c r="L24" i="7"/>
  <c r="F67" i="6"/>
  <c r="O19" i="6"/>
  <c r="O18" i="6" s="1"/>
  <c r="D32" i="7"/>
  <c r="I19" i="6"/>
  <c r="I18" i="6" s="1"/>
  <c r="N125" i="6"/>
  <c r="N107" i="6" s="1"/>
  <c r="K125" i="6"/>
  <c r="M125" i="6"/>
  <c r="M107" i="6" s="1"/>
  <c r="M22" i="6" s="1"/>
  <c r="M21" i="6" s="1"/>
  <c r="O54" i="6"/>
  <c r="D80" i="7"/>
  <c r="M54" i="6"/>
  <c r="H125" i="6"/>
  <c r="H107" i="6" s="1"/>
  <c r="H22" i="6" s="1"/>
  <c r="F129" i="7"/>
  <c r="G113" i="7"/>
  <c r="E100" i="7"/>
  <c r="K113" i="7"/>
  <c r="K28" i="7" s="1"/>
  <c r="J129" i="7"/>
  <c r="E105" i="7"/>
  <c r="E104" i="7" s="1"/>
  <c r="O13" i="7"/>
  <c r="J131" i="7"/>
  <c r="K115" i="7"/>
  <c r="J115" i="7" s="1"/>
  <c r="F127" i="7"/>
  <c r="G110" i="7"/>
  <c r="F126" i="6"/>
  <c r="G108" i="6"/>
  <c r="F65" i="7"/>
  <c r="G64" i="7"/>
  <c r="F64" i="7" s="1"/>
  <c r="J119" i="6"/>
  <c r="K98" i="6"/>
  <c r="E96" i="6"/>
  <c r="E102" i="7"/>
  <c r="P95" i="6"/>
  <c r="P10" i="6"/>
  <c r="P9" i="6" s="1"/>
  <c r="I95" i="6"/>
  <c r="I10" i="6"/>
  <c r="I9" i="6" s="1"/>
  <c r="J122" i="7"/>
  <c r="K102" i="7"/>
  <c r="J102" i="7" s="1"/>
  <c r="E108" i="6"/>
  <c r="E23" i="6" s="1"/>
  <c r="J58" i="7"/>
  <c r="F122" i="7"/>
  <c r="D122" i="7" s="1"/>
  <c r="G102" i="7"/>
  <c r="F102" i="7" s="1"/>
  <c r="E98" i="6"/>
  <c r="E12" i="6" s="1"/>
  <c r="F119" i="6"/>
  <c r="G98" i="6"/>
  <c r="F117" i="6"/>
  <c r="G96" i="6"/>
  <c r="N95" i="6"/>
  <c r="N10" i="6"/>
  <c r="N9" i="6" s="1"/>
  <c r="F123" i="6"/>
  <c r="G103" i="6"/>
  <c r="K55" i="7"/>
  <c r="F31" i="7"/>
  <c r="D31" i="7" s="1"/>
  <c r="F120" i="7"/>
  <c r="G100" i="7"/>
  <c r="J120" i="7"/>
  <c r="K100" i="7"/>
  <c r="E114" i="6"/>
  <c r="E29" i="6" s="1"/>
  <c r="G54" i="6"/>
  <c r="F121" i="6"/>
  <c r="G101" i="6"/>
  <c r="J65" i="7"/>
  <c r="K64" i="7"/>
  <c r="J64" i="7" s="1"/>
  <c r="J31" i="6"/>
  <c r="E73" i="7"/>
  <c r="G107" i="6"/>
  <c r="L106" i="6"/>
  <c r="L22" i="6"/>
  <c r="L21" i="6" s="1"/>
  <c r="F31" i="6"/>
  <c r="D31" i="6" s="1"/>
  <c r="E9" i="11"/>
  <c r="M112" i="7"/>
  <c r="M28" i="7"/>
  <c r="M27" i="7" s="1"/>
  <c r="P122" i="6"/>
  <c r="P102" i="6" s="1"/>
  <c r="P16" i="6" s="1"/>
  <c r="L122" i="6"/>
  <c r="L102" i="6" s="1"/>
  <c r="L16" i="6" s="1"/>
  <c r="H122" i="6"/>
  <c r="H102" i="6" s="1"/>
  <c r="H16" i="6" s="1"/>
  <c r="M122" i="6"/>
  <c r="M102" i="6" s="1"/>
  <c r="M16" i="6" s="1"/>
  <c r="M13" i="6" s="1"/>
  <c r="G122" i="6"/>
  <c r="O122" i="6"/>
  <c r="O102" i="6" s="1"/>
  <c r="O16" i="6" s="1"/>
  <c r="I122" i="6"/>
  <c r="I102" i="6" s="1"/>
  <c r="I16" i="6" s="1"/>
  <c r="K122" i="6"/>
  <c r="E122" i="6"/>
  <c r="N122" i="6"/>
  <c r="N102" i="6" s="1"/>
  <c r="N16" i="6" s="1"/>
  <c r="D27" i="4"/>
  <c r="D21" i="4" s="1"/>
  <c r="G88" i="4"/>
  <c r="F89" i="4"/>
  <c r="E111" i="7"/>
  <c r="E26" i="7" s="1"/>
  <c r="F118" i="6"/>
  <c r="G97" i="6"/>
  <c r="H104" i="7"/>
  <c r="H19" i="7"/>
  <c r="H18" i="7" s="1"/>
  <c r="J127" i="7"/>
  <c r="K110" i="7"/>
  <c r="M109" i="7"/>
  <c r="M25" i="7"/>
  <c r="M24" i="7" s="1"/>
  <c r="L104" i="6"/>
  <c r="L19" i="6"/>
  <c r="L18" i="6" s="1"/>
  <c r="J124" i="6"/>
  <c r="K105" i="6"/>
  <c r="I109" i="6"/>
  <c r="I25" i="6"/>
  <c r="I24" i="6" s="1"/>
  <c r="H109" i="6"/>
  <c r="H25" i="6"/>
  <c r="H24" i="6" s="1"/>
  <c r="J127" i="6"/>
  <c r="K110" i="6"/>
  <c r="O28" i="6"/>
  <c r="F129" i="6"/>
  <c r="G113" i="6"/>
  <c r="M28" i="6"/>
  <c r="E96" i="7"/>
  <c r="F117" i="7"/>
  <c r="G96" i="7"/>
  <c r="E103" i="7"/>
  <c r="E17" i="7" s="1"/>
  <c r="H99" i="6"/>
  <c r="H14" i="6"/>
  <c r="H13" i="6" s="1"/>
  <c r="E100" i="6"/>
  <c r="N14" i="6"/>
  <c r="N13" i="6" s="1"/>
  <c r="L95" i="6"/>
  <c r="L10" i="6"/>
  <c r="L9" i="6" s="1"/>
  <c r="J123" i="6"/>
  <c r="K103" i="6"/>
  <c r="F130" i="7"/>
  <c r="G114" i="7"/>
  <c r="F114" i="7" s="1"/>
  <c r="K67" i="7"/>
  <c r="J67" i="7" s="1"/>
  <c r="J68" i="7"/>
  <c r="O131" i="6"/>
  <c r="O115" i="6" s="1"/>
  <c r="O30" i="6" s="1"/>
  <c r="K131" i="6"/>
  <c r="G131" i="6"/>
  <c r="M131" i="6"/>
  <c r="M115" i="6" s="1"/>
  <c r="M30" i="6" s="1"/>
  <c r="H131" i="6"/>
  <c r="H115" i="6" s="1"/>
  <c r="H30" i="6" s="1"/>
  <c r="L131" i="6"/>
  <c r="L115" i="6" s="1"/>
  <c r="L30" i="6" s="1"/>
  <c r="E131" i="6"/>
  <c r="P131" i="6"/>
  <c r="P115" i="6" s="1"/>
  <c r="P30" i="6" s="1"/>
  <c r="I131" i="6"/>
  <c r="I115" i="6" s="1"/>
  <c r="I30" i="6" s="1"/>
  <c r="N131" i="6"/>
  <c r="N115" i="6" s="1"/>
  <c r="N30" i="6" s="1"/>
  <c r="M99" i="7"/>
  <c r="H99" i="7"/>
  <c r="H14" i="7"/>
  <c r="H13" i="7" s="1"/>
  <c r="E16" i="7"/>
  <c r="F130" i="6"/>
  <c r="G114" i="6"/>
  <c r="F57" i="7"/>
  <c r="E35" i="10"/>
  <c r="O125" i="7"/>
  <c r="O107" i="7" s="1"/>
  <c r="K125" i="7"/>
  <c r="G125" i="7"/>
  <c r="P125" i="7"/>
  <c r="P107" i="7" s="1"/>
  <c r="E125" i="7"/>
  <c r="M125" i="7"/>
  <c r="M107" i="7" s="1"/>
  <c r="H125" i="7"/>
  <c r="H107" i="7" s="1"/>
  <c r="L125" i="7"/>
  <c r="L107" i="7" s="1"/>
  <c r="N125" i="7"/>
  <c r="N107" i="7" s="1"/>
  <c r="I125" i="7"/>
  <c r="I107" i="7" s="1"/>
  <c r="J76" i="7"/>
  <c r="K30" i="7"/>
  <c r="J30" i="7" s="1"/>
  <c r="F73" i="6"/>
  <c r="F54" i="6" s="1"/>
  <c r="E101" i="7"/>
  <c r="E15" i="7" s="1"/>
  <c r="M88" i="4"/>
  <c r="N106" i="6"/>
  <c r="N22" i="6"/>
  <c r="N21" i="6" s="1"/>
  <c r="K107" i="6"/>
  <c r="M14" i="7"/>
  <c r="M13" i="7" s="1"/>
  <c r="G55" i="7"/>
  <c r="E88" i="4"/>
  <c r="J73" i="6"/>
  <c r="J54" i="6" s="1"/>
  <c r="H21" i="6"/>
  <c r="F75" i="7"/>
  <c r="G29" i="7"/>
  <c r="F29" i="7" s="1"/>
  <c r="P112" i="7"/>
  <c r="P28" i="7"/>
  <c r="P27" i="7" s="1"/>
  <c r="I112" i="7"/>
  <c r="I28" i="7"/>
  <c r="I27" i="7" s="1"/>
  <c r="J26" i="4"/>
  <c r="J60" i="7"/>
  <c r="K59" i="7"/>
  <c r="J59" i="7" s="1"/>
  <c r="K14" i="7"/>
  <c r="K54" i="6"/>
  <c r="F131" i="7"/>
  <c r="G115" i="7"/>
  <c r="K124" i="7"/>
  <c r="L104" i="7"/>
  <c r="L19" i="7"/>
  <c r="L18" i="7" s="1"/>
  <c r="F128" i="6"/>
  <c r="G111" i="6"/>
  <c r="L109" i="7"/>
  <c r="P109" i="7"/>
  <c r="P25" i="7"/>
  <c r="P24" i="7" s="1"/>
  <c r="P104" i="6"/>
  <c r="P19" i="6"/>
  <c r="P18" i="6" s="1"/>
  <c r="H104" i="6"/>
  <c r="H19" i="6"/>
  <c r="H18" i="6" s="1"/>
  <c r="M109" i="6"/>
  <c r="M25" i="6"/>
  <c r="M24" i="6" s="1"/>
  <c r="N109" i="6"/>
  <c r="N25" i="6"/>
  <c r="N24" i="6" s="1"/>
  <c r="O109" i="6"/>
  <c r="O25" i="6"/>
  <c r="O24" i="6" s="1"/>
  <c r="H112" i="6"/>
  <c r="H28" i="6"/>
  <c r="H27" i="6" s="1"/>
  <c r="L112" i="6"/>
  <c r="L28" i="6"/>
  <c r="L27" i="6" s="1"/>
  <c r="L95" i="7"/>
  <c r="L10" i="7"/>
  <c r="L9" i="7" s="1"/>
  <c r="P95" i="7"/>
  <c r="P10" i="7"/>
  <c r="P9" i="7" s="1"/>
  <c r="J117" i="7"/>
  <c r="D117" i="7" s="1"/>
  <c r="K96" i="7"/>
  <c r="F123" i="7"/>
  <c r="G103" i="7"/>
  <c r="J120" i="6"/>
  <c r="K100" i="6"/>
  <c r="M99" i="6"/>
  <c r="D123" i="6"/>
  <c r="E103" i="6"/>
  <c r="E17" i="6" s="1"/>
  <c r="J70" i="7"/>
  <c r="E114" i="7"/>
  <c r="E29" i="7" s="1"/>
  <c r="I99" i="7"/>
  <c r="L99" i="7"/>
  <c r="L14" i="7"/>
  <c r="L13" i="7" s="1"/>
  <c r="E55" i="7"/>
  <c r="F104" i="4"/>
  <c r="F68" i="7"/>
  <c r="G67" i="7"/>
  <c r="F67" i="7" s="1"/>
  <c r="E70" i="7"/>
  <c r="F121" i="7"/>
  <c r="G101" i="7"/>
  <c r="F23" i="4"/>
  <c r="P106" i="6"/>
  <c r="P22" i="6"/>
  <c r="P21" i="6" s="1"/>
  <c r="D129" i="7"/>
  <c r="E113" i="7"/>
  <c r="N112" i="7"/>
  <c r="N28" i="7"/>
  <c r="N27" i="7" s="1"/>
  <c r="O112" i="7"/>
  <c r="O28" i="7"/>
  <c r="O27" i="7" s="1"/>
  <c r="J89" i="4"/>
  <c r="K88" i="4"/>
  <c r="N88" i="4"/>
  <c r="J104" i="4"/>
  <c r="I88" i="4"/>
  <c r="F128" i="7"/>
  <c r="D128" i="7" s="1"/>
  <c r="G111" i="7"/>
  <c r="J128" i="7"/>
  <c r="K111" i="7"/>
  <c r="E97" i="6"/>
  <c r="E11" i="6" s="1"/>
  <c r="J118" i="6"/>
  <c r="D118" i="6" s="1"/>
  <c r="K97" i="6"/>
  <c r="G124" i="7"/>
  <c r="P104" i="7"/>
  <c r="P19" i="7"/>
  <c r="P18" i="7" s="1"/>
  <c r="F118" i="7"/>
  <c r="G97" i="7"/>
  <c r="F97" i="7" s="1"/>
  <c r="E97" i="7"/>
  <c r="E11" i="7" s="1"/>
  <c r="E111" i="6"/>
  <c r="E26" i="6" s="1"/>
  <c r="H109" i="7"/>
  <c r="H25" i="7"/>
  <c r="H24" i="7" s="1"/>
  <c r="E127" i="7"/>
  <c r="K119" i="7"/>
  <c r="E119" i="7"/>
  <c r="D124" i="6"/>
  <c r="E105" i="6"/>
  <c r="F124" i="6"/>
  <c r="G105" i="6"/>
  <c r="M104" i="6"/>
  <c r="M19" i="6"/>
  <c r="M18" i="6" s="1"/>
  <c r="P109" i="6"/>
  <c r="P25" i="6"/>
  <c r="P24" i="6" s="1"/>
  <c r="L109" i="6"/>
  <c r="L25" i="6"/>
  <c r="L24" i="6" s="1"/>
  <c r="N112" i="6"/>
  <c r="N28" i="6"/>
  <c r="N27" i="6" s="1"/>
  <c r="E113" i="6"/>
  <c r="I95" i="7"/>
  <c r="I10" i="7"/>
  <c r="I9" i="7" s="1"/>
  <c r="H95" i="7"/>
  <c r="H10" i="7"/>
  <c r="H9" i="7" s="1"/>
  <c r="O95" i="7"/>
  <c r="O10" i="7"/>
  <c r="O9" i="7" s="1"/>
  <c r="I99" i="6"/>
  <c r="I14" i="6"/>
  <c r="I13" i="6" s="1"/>
  <c r="F120" i="6"/>
  <c r="G100" i="6"/>
  <c r="E64" i="7"/>
  <c r="E19" i="7"/>
  <c r="E59" i="7"/>
  <c r="E14" i="7"/>
  <c r="J126" i="6"/>
  <c r="K108" i="6"/>
  <c r="J117" i="6"/>
  <c r="K96" i="6"/>
  <c r="J23" i="4"/>
  <c r="N126" i="7"/>
  <c r="N108" i="7" s="1"/>
  <c r="N23" i="7" s="1"/>
  <c r="M126" i="7"/>
  <c r="M108" i="7" s="1"/>
  <c r="M23" i="7" s="1"/>
  <c r="H126" i="7"/>
  <c r="H108" i="7" s="1"/>
  <c r="H23" i="7" s="1"/>
  <c r="P126" i="7"/>
  <c r="P108" i="7" s="1"/>
  <c r="P23" i="7" s="1"/>
  <c r="K126" i="7"/>
  <c r="E126" i="7"/>
  <c r="O126" i="7"/>
  <c r="O108" i="7" s="1"/>
  <c r="O23" i="7" s="1"/>
  <c r="I126" i="7"/>
  <c r="I108" i="7" s="1"/>
  <c r="I23" i="7" s="1"/>
  <c r="L126" i="7"/>
  <c r="L108" i="7" s="1"/>
  <c r="L23" i="7" s="1"/>
  <c r="G126" i="7"/>
  <c r="F74" i="7"/>
  <c r="F73" i="7" s="1"/>
  <c r="G73" i="7"/>
  <c r="G28" i="7"/>
  <c r="I13" i="7"/>
  <c r="O95" i="6"/>
  <c r="O10" i="6"/>
  <c r="O9" i="6" s="1"/>
  <c r="H95" i="6"/>
  <c r="H10" i="6"/>
  <c r="H9" i="6" s="1"/>
  <c r="M95" i="6"/>
  <c r="M10" i="6"/>
  <c r="M9" i="6" s="1"/>
  <c r="J74" i="7"/>
  <c r="J73" i="7" s="1"/>
  <c r="K73" i="7"/>
  <c r="J130" i="7"/>
  <c r="D130" i="7" s="1"/>
  <c r="K114" i="7"/>
  <c r="J69" i="7"/>
  <c r="O99" i="7"/>
  <c r="N99" i="7"/>
  <c r="N14" i="7"/>
  <c r="N13" i="7" s="1"/>
  <c r="P99" i="7"/>
  <c r="P14" i="7"/>
  <c r="P13" i="7" s="1"/>
  <c r="F58" i="7"/>
  <c r="J130" i="6"/>
  <c r="K114" i="6"/>
  <c r="F60" i="7"/>
  <c r="G59" i="7"/>
  <c r="F59" i="7" s="1"/>
  <c r="G14" i="7"/>
  <c r="O24" i="4"/>
  <c r="J121" i="6"/>
  <c r="K101" i="6"/>
  <c r="D121" i="6"/>
  <c r="E101" i="6"/>
  <c r="E15" i="6" s="1"/>
  <c r="H24" i="4"/>
  <c r="E67" i="7"/>
  <c r="F62" i="7"/>
  <c r="G16" i="7"/>
  <c r="F16" i="7" s="1"/>
  <c r="J121" i="7"/>
  <c r="K101" i="7"/>
  <c r="O106" i="6"/>
  <c r="E107" i="6"/>
  <c r="D32" i="6"/>
  <c r="G70" i="7"/>
  <c r="F70" i="7" s="1"/>
  <c r="F71" i="7"/>
  <c r="G25" i="7"/>
  <c r="O22" i="6"/>
  <c r="O21" i="6" s="1"/>
  <c r="H112" i="7"/>
  <c r="H28" i="7"/>
  <c r="H27" i="7" s="1"/>
  <c r="L112" i="7"/>
  <c r="L28" i="7"/>
  <c r="L27" i="7" s="1"/>
  <c r="J62" i="7"/>
  <c r="K16" i="7"/>
  <c r="J16" i="7" s="1"/>
  <c r="P24" i="4"/>
  <c r="J97" i="4"/>
  <c r="D23" i="4"/>
  <c r="J57" i="7"/>
  <c r="O13" i="6"/>
  <c r="F26" i="4"/>
  <c r="D26" i="4" s="1"/>
  <c r="E131" i="7"/>
  <c r="N104" i="7"/>
  <c r="N19" i="7"/>
  <c r="N18" i="7" s="1"/>
  <c r="M104" i="7"/>
  <c r="M19" i="7"/>
  <c r="M18" i="7" s="1"/>
  <c r="J118" i="7"/>
  <c r="D118" i="7" s="1"/>
  <c r="K97" i="7"/>
  <c r="J97" i="7" s="1"/>
  <c r="J128" i="6"/>
  <c r="D128" i="6" s="1"/>
  <c r="K111" i="6"/>
  <c r="O109" i="7"/>
  <c r="O25" i="7"/>
  <c r="O24" i="7" s="1"/>
  <c r="N109" i="7"/>
  <c r="N25" i="7"/>
  <c r="N24" i="7" s="1"/>
  <c r="I109" i="7"/>
  <c r="I25" i="7"/>
  <c r="I24" i="7" s="1"/>
  <c r="G119" i="7"/>
  <c r="N104" i="6"/>
  <c r="N19" i="6"/>
  <c r="N18" i="6" s="1"/>
  <c r="E110" i="6"/>
  <c r="F127" i="6"/>
  <c r="D127" i="6" s="1"/>
  <c r="G110" i="6"/>
  <c r="J129" i="6"/>
  <c r="D129" i="6" s="1"/>
  <c r="K113" i="6"/>
  <c r="P112" i="6"/>
  <c r="P28" i="6"/>
  <c r="I112" i="6"/>
  <c r="I28" i="6"/>
  <c r="I27" i="6" s="1"/>
  <c r="N95" i="7"/>
  <c r="N10" i="7"/>
  <c r="N9" i="7" s="1"/>
  <c r="M95" i="7"/>
  <c r="M10" i="7"/>
  <c r="M9" i="7" s="1"/>
  <c r="J123" i="7"/>
  <c r="K103" i="7"/>
  <c r="O99" i="6"/>
  <c r="P14" i="6"/>
  <c r="P13" i="6" s="1"/>
  <c r="L99" i="6"/>
  <c r="L14" i="6"/>
  <c r="L13" i="6" s="1"/>
  <c r="H94" i="6" l="1"/>
  <c r="H132" i="6" s="1"/>
  <c r="H236" i="4" s="1"/>
  <c r="H198" i="4" s="1"/>
  <c r="P99" i="6"/>
  <c r="D126" i="6"/>
  <c r="D121" i="7"/>
  <c r="M106" i="6"/>
  <c r="D130" i="6"/>
  <c r="N99" i="6"/>
  <c r="I22" i="6"/>
  <c r="I21" i="6" s="1"/>
  <c r="D119" i="6"/>
  <c r="H106" i="6"/>
  <c r="D123" i="7"/>
  <c r="J125" i="6"/>
  <c r="F125" i="6"/>
  <c r="D120" i="7"/>
  <c r="P27" i="6"/>
  <c r="H8" i="6"/>
  <c r="D120" i="6"/>
  <c r="D117" i="6"/>
  <c r="J113" i="6"/>
  <c r="K28" i="6"/>
  <c r="F119" i="7"/>
  <c r="G98" i="7"/>
  <c r="J101" i="7"/>
  <c r="K15" i="7"/>
  <c r="J15" i="7" s="1"/>
  <c r="J114" i="6"/>
  <c r="K29" i="6"/>
  <c r="J29" i="6" s="1"/>
  <c r="F28" i="7"/>
  <c r="J126" i="7"/>
  <c r="K108" i="7"/>
  <c r="J96" i="6"/>
  <c r="K95" i="6"/>
  <c r="K10" i="6"/>
  <c r="E13" i="7"/>
  <c r="F100" i="6"/>
  <c r="G14" i="6"/>
  <c r="F105" i="6"/>
  <c r="G104" i="6"/>
  <c r="F104" i="6" s="1"/>
  <c r="G19" i="6"/>
  <c r="E98" i="7"/>
  <c r="E12" i="7" s="1"/>
  <c r="F111" i="7"/>
  <c r="G26" i="7"/>
  <c r="F26" i="7" s="1"/>
  <c r="I24" i="4"/>
  <c r="N24" i="4"/>
  <c r="E28" i="7"/>
  <c r="F103" i="7"/>
  <c r="G17" i="7"/>
  <c r="F17" i="7" s="1"/>
  <c r="H106" i="7"/>
  <c r="H22" i="7"/>
  <c r="H21" i="7" s="1"/>
  <c r="H8" i="7" s="1"/>
  <c r="F125" i="7"/>
  <c r="G107" i="7"/>
  <c r="G11" i="7"/>
  <c r="F11" i="7" s="1"/>
  <c r="F114" i="6"/>
  <c r="G29" i="6"/>
  <c r="F29" i="6" s="1"/>
  <c r="D29" i="6" s="1"/>
  <c r="L94" i="6"/>
  <c r="L132" i="6" s="1"/>
  <c r="L236" i="4" s="1"/>
  <c r="L198" i="4" s="1"/>
  <c r="G99" i="7"/>
  <c r="F99" i="7" s="1"/>
  <c r="F100" i="7"/>
  <c r="N8" i="6"/>
  <c r="D39" i="5" s="1"/>
  <c r="F98" i="6"/>
  <c r="G12" i="6"/>
  <c r="F12" i="6" s="1"/>
  <c r="I8" i="6"/>
  <c r="J98" i="6"/>
  <c r="K12" i="6"/>
  <c r="J12" i="6" s="1"/>
  <c r="E99" i="7"/>
  <c r="E109" i="6"/>
  <c r="E25" i="6"/>
  <c r="E106" i="6"/>
  <c r="E22" i="6"/>
  <c r="F14" i="7"/>
  <c r="D14" i="7" s="1"/>
  <c r="J28" i="7"/>
  <c r="J119" i="7"/>
  <c r="K98" i="7"/>
  <c r="F124" i="7"/>
  <c r="G105" i="7"/>
  <c r="F101" i="7"/>
  <c r="G15" i="7"/>
  <c r="F15" i="7" s="1"/>
  <c r="F111" i="6"/>
  <c r="G26" i="6"/>
  <c r="F26" i="6" s="1"/>
  <c r="J124" i="7"/>
  <c r="K105" i="7"/>
  <c r="E24" i="4"/>
  <c r="I106" i="7"/>
  <c r="I94" i="7" s="1"/>
  <c r="I132" i="7" s="1"/>
  <c r="I22" i="7"/>
  <c r="I21" i="7" s="1"/>
  <c r="I8" i="7" s="1"/>
  <c r="M106" i="7"/>
  <c r="M94" i="7" s="1"/>
  <c r="M132" i="7" s="1"/>
  <c r="M22" i="7"/>
  <c r="M21" i="7" s="1"/>
  <c r="M8" i="7" s="1"/>
  <c r="D15" i="5" s="1"/>
  <c r="J125" i="7"/>
  <c r="K107" i="7"/>
  <c r="E115" i="6"/>
  <c r="E30" i="6" s="1"/>
  <c r="F131" i="6"/>
  <c r="G115" i="6"/>
  <c r="J103" i="6"/>
  <c r="K17" i="6"/>
  <c r="J17" i="6" s="1"/>
  <c r="F96" i="7"/>
  <c r="G95" i="7"/>
  <c r="G10" i="7"/>
  <c r="M27" i="6"/>
  <c r="M8" i="6" s="1"/>
  <c r="D38" i="5" s="1"/>
  <c r="O27" i="6"/>
  <c r="O8" i="6" s="1"/>
  <c r="D53" i="5" s="1"/>
  <c r="K104" i="6"/>
  <c r="J104" i="6" s="1"/>
  <c r="J105" i="6"/>
  <c r="K19" i="6"/>
  <c r="F88" i="4"/>
  <c r="G24" i="4"/>
  <c r="E102" i="6"/>
  <c r="E16" i="6" s="1"/>
  <c r="F122" i="6"/>
  <c r="G102" i="6"/>
  <c r="G99" i="6" s="1"/>
  <c r="F99" i="6" s="1"/>
  <c r="F101" i="6"/>
  <c r="G15" i="6"/>
  <c r="F15" i="6" s="1"/>
  <c r="D15" i="6" s="1"/>
  <c r="F103" i="6"/>
  <c r="G17" i="6"/>
  <c r="F17" i="6" s="1"/>
  <c r="D17" i="6" s="1"/>
  <c r="N94" i="6"/>
  <c r="N132" i="6" s="1"/>
  <c r="N236" i="4" s="1"/>
  <c r="N198" i="4" s="1"/>
  <c r="I94" i="6"/>
  <c r="I132" i="6" s="1"/>
  <c r="I236" i="4" s="1"/>
  <c r="I198" i="4" s="1"/>
  <c r="F108" i="6"/>
  <c r="G23" i="6"/>
  <c r="F23" i="6" s="1"/>
  <c r="D23" i="6" s="1"/>
  <c r="J103" i="7"/>
  <c r="K17" i="7"/>
  <c r="J17" i="7" s="1"/>
  <c r="F110" i="6"/>
  <c r="G109" i="6"/>
  <c r="F109" i="6" s="1"/>
  <c r="G25" i="6"/>
  <c r="J101" i="6"/>
  <c r="K15" i="6"/>
  <c r="J15" i="6" s="1"/>
  <c r="J108" i="6"/>
  <c r="K23" i="6"/>
  <c r="J23" i="6" s="1"/>
  <c r="E18" i="7"/>
  <c r="E112" i="6"/>
  <c r="E28" i="6"/>
  <c r="E104" i="6"/>
  <c r="E19" i="6"/>
  <c r="D127" i="7"/>
  <c r="E110" i="7"/>
  <c r="J97" i="6"/>
  <c r="K11" i="6"/>
  <c r="J11" i="6" s="1"/>
  <c r="J111" i="7"/>
  <c r="K26" i="7"/>
  <c r="J26" i="7" s="1"/>
  <c r="D26" i="7" s="1"/>
  <c r="J88" i="4"/>
  <c r="K24" i="4"/>
  <c r="E54" i="7"/>
  <c r="J100" i="6"/>
  <c r="K14" i="6"/>
  <c r="J96" i="7"/>
  <c r="K95" i="7"/>
  <c r="K10" i="7"/>
  <c r="F115" i="7"/>
  <c r="G30" i="7"/>
  <c r="F30" i="7" s="1"/>
  <c r="F55" i="7"/>
  <c r="F54" i="7" s="1"/>
  <c r="G54" i="7"/>
  <c r="K106" i="6"/>
  <c r="J106" i="6" s="1"/>
  <c r="J107" i="6"/>
  <c r="K22" i="6"/>
  <c r="M24" i="4"/>
  <c r="N106" i="7"/>
  <c r="N94" i="7" s="1"/>
  <c r="N132" i="7" s="1"/>
  <c r="N22" i="7"/>
  <c r="N21" i="7" s="1"/>
  <c r="D125" i="7"/>
  <c r="E107" i="7"/>
  <c r="O106" i="7"/>
  <c r="O94" i="7" s="1"/>
  <c r="O132" i="7" s="1"/>
  <c r="O22" i="7"/>
  <c r="O21" i="7" s="1"/>
  <c r="O8" i="7" s="1"/>
  <c r="D30" i="5" s="1"/>
  <c r="D16" i="7"/>
  <c r="J131" i="6"/>
  <c r="K115" i="6"/>
  <c r="K112" i="6" s="1"/>
  <c r="M112" i="6"/>
  <c r="M94" i="6" s="1"/>
  <c r="M132" i="6" s="1"/>
  <c r="M236" i="4" s="1"/>
  <c r="M198" i="4" s="1"/>
  <c r="O112" i="6"/>
  <c r="O94" i="6" s="1"/>
  <c r="O132" i="6" s="1"/>
  <c r="O236" i="4" s="1"/>
  <c r="O198" i="4" s="1"/>
  <c r="J122" i="6"/>
  <c r="K102" i="6"/>
  <c r="K99" i="6" s="1"/>
  <c r="J99" i="6" s="1"/>
  <c r="F107" i="6"/>
  <c r="G106" i="6"/>
  <c r="F106" i="6" s="1"/>
  <c r="G22" i="6"/>
  <c r="J100" i="7"/>
  <c r="K99" i="7"/>
  <c r="J99" i="7" s="1"/>
  <c r="F96" i="6"/>
  <c r="G95" i="6"/>
  <c r="G10" i="6"/>
  <c r="D12" i="6"/>
  <c r="P8" i="6"/>
  <c r="D54" i="5" s="1"/>
  <c r="E95" i="6"/>
  <c r="E10" i="6"/>
  <c r="G112" i="7"/>
  <c r="F113" i="7"/>
  <c r="F112" i="7" s="1"/>
  <c r="N8" i="7"/>
  <c r="D16" i="5" s="1"/>
  <c r="J111" i="6"/>
  <c r="K26" i="6"/>
  <c r="J26" i="6" s="1"/>
  <c r="D131" i="7"/>
  <c r="E115" i="7"/>
  <c r="E30" i="7" s="1"/>
  <c r="D30" i="7" s="1"/>
  <c r="K11" i="7"/>
  <c r="J11" i="7" s="1"/>
  <c r="F25" i="7"/>
  <c r="G24" i="7"/>
  <c r="F24" i="7" s="1"/>
  <c r="J114" i="7"/>
  <c r="K29" i="7"/>
  <c r="J29" i="7" s="1"/>
  <c r="D29" i="7" s="1"/>
  <c r="F126" i="7"/>
  <c r="D126" i="7" s="1"/>
  <c r="G108" i="7"/>
  <c r="E108" i="7"/>
  <c r="E23" i="7" s="1"/>
  <c r="H94" i="7"/>
  <c r="H132" i="7" s="1"/>
  <c r="J14" i="7"/>
  <c r="D15" i="7"/>
  <c r="L106" i="7"/>
  <c r="L94" i="7" s="1"/>
  <c r="L132" i="7" s="1"/>
  <c r="L22" i="7"/>
  <c r="L21" i="7" s="1"/>
  <c r="L8" i="7" s="1"/>
  <c r="D14" i="5" s="1"/>
  <c r="P106" i="7"/>
  <c r="P94" i="7" s="1"/>
  <c r="P132" i="7" s="1"/>
  <c r="P22" i="7"/>
  <c r="P21" i="7" s="1"/>
  <c r="P8" i="7" s="1"/>
  <c r="D31" i="5" s="1"/>
  <c r="E34" i="10"/>
  <c r="L8" i="6"/>
  <c r="D37" i="5" s="1"/>
  <c r="E99" i="6"/>
  <c r="E14" i="6"/>
  <c r="D17" i="7"/>
  <c r="E95" i="7"/>
  <c r="E10" i="7"/>
  <c r="G112" i="6"/>
  <c r="F113" i="6"/>
  <c r="G28" i="6"/>
  <c r="J110" i="6"/>
  <c r="K109" i="6"/>
  <c r="J109" i="6" s="1"/>
  <c r="K25" i="6"/>
  <c r="J110" i="7"/>
  <c r="K109" i="7"/>
  <c r="J109" i="7" s="1"/>
  <c r="K25" i="7"/>
  <c r="F97" i="6"/>
  <c r="G11" i="6"/>
  <c r="F11" i="6" s="1"/>
  <c r="D11" i="6" s="1"/>
  <c r="J55" i="7"/>
  <c r="J54" i="7" s="1"/>
  <c r="K54" i="7"/>
  <c r="P94" i="6"/>
  <c r="P132" i="6" s="1"/>
  <c r="P236" i="4" s="1"/>
  <c r="P198" i="4" s="1"/>
  <c r="F110" i="7"/>
  <c r="G109" i="7"/>
  <c r="F109" i="7" s="1"/>
  <c r="J113" i="7"/>
  <c r="J112" i="7" s="1"/>
  <c r="K112" i="7"/>
  <c r="D52" i="5" l="1"/>
  <c r="K13" i="7"/>
  <c r="J13" i="7" s="1"/>
  <c r="D122" i="6"/>
  <c r="D11" i="7"/>
  <c r="D119" i="7"/>
  <c r="D131" i="6"/>
  <c r="D26" i="6"/>
  <c r="D125" i="6"/>
  <c r="D29" i="5"/>
  <c r="J14" i="6"/>
  <c r="E109" i="7"/>
  <c r="E25" i="7"/>
  <c r="E27" i="6"/>
  <c r="F95" i="7"/>
  <c r="F115" i="6"/>
  <c r="G30" i="6"/>
  <c r="F30" i="6" s="1"/>
  <c r="J107" i="7"/>
  <c r="K106" i="7"/>
  <c r="J106" i="7" s="1"/>
  <c r="K22" i="7"/>
  <c r="J105" i="7"/>
  <c r="K104" i="7"/>
  <c r="J104" i="7" s="1"/>
  <c r="K19" i="7"/>
  <c r="F105" i="7"/>
  <c r="G104" i="7"/>
  <c r="F104" i="7" s="1"/>
  <c r="G19" i="7"/>
  <c r="G13" i="7"/>
  <c r="F13" i="7" s="1"/>
  <c r="E112" i="7"/>
  <c r="J10" i="6"/>
  <c r="K9" i="6"/>
  <c r="F98" i="7"/>
  <c r="G12" i="7"/>
  <c r="F12" i="7" s="1"/>
  <c r="E9" i="7"/>
  <c r="F28" i="6"/>
  <c r="J22" i="6"/>
  <c r="K21" i="6"/>
  <c r="J21" i="6" s="1"/>
  <c r="J10" i="7"/>
  <c r="J24" i="4"/>
  <c r="G24" i="6"/>
  <c r="F24" i="6" s="1"/>
  <c r="F25" i="6"/>
  <c r="D25" i="6" s="1"/>
  <c r="D124" i="7"/>
  <c r="K27" i="7"/>
  <c r="J27" i="7" s="1"/>
  <c r="E21" i="6"/>
  <c r="E24" i="6"/>
  <c r="K94" i="6"/>
  <c r="K132" i="6" s="1"/>
  <c r="J95" i="6"/>
  <c r="J25" i="6"/>
  <c r="K24" i="6"/>
  <c r="J24" i="6" s="1"/>
  <c r="E9" i="6"/>
  <c r="F10" i="6"/>
  <c r="G9" i="6"/>
  <c r="J102" i="6"/>
  <c r="K16" i="6"/>
  <c r="J16" i="6" s="1"/>
  <c r="J115" i="6"/>
  <c r="K30" i="6"/>
  <c r="J30" i="6" s="1"/>
  <c r="K94" i="7"/>
  <c r="K132" i="7" s="1"/>
  <c r="J132" i="7" s="1"/>
  <c r="J95" i="7"/>
  <c r="J94" i="7" s="1"/>
  <c r="E18" i="6"/>
  <c r="F102" i="6"/>
  <c r="G16" i="6"/>
  <c r="F16" i="6" s="1"/>
  <c r="D16" i="6" s="1"/>
  <c r="K18" i="6"/>
  <c r="J18" i="6" s="1"/>
  <c r="J19" i="6"/>
  <c r="G18" i="6"/>
  <c r="F18" i="6" s="1"/>
  <c r="F19" i="6"/>
  <c r="D19" i="6" s="1"/>
  <c r="D13" i="7"/>
  <c r="G27" i="7"/>
  <c r="F27" i="7" s="1"/>
  <c r="J28" i="6"/>
  <c r="F112" i="6"/>
  <c r="F108" i="7"/>
  <c r="G23" i="7"/>
  <c r="F23" i="7" s="1"/>
  <c r="K24" i="7"/>
  <c r="J24" i="7" s="1"/>
  <c r="J25" i="7"/>
  <c r="E13" i="6"/>
  <c r="E94" i="6"/>
  <c r="E132" i="6" s="1"/>
  <c r="F95" i="6"/>
  <c r="G94" i="6"/>
  <c r="G132" i="6" s="1"/>
  <c r="F22" i="6"/>
  <c r="D22" i="6" s="1"/>
  <c r="G21" i="6"/>
  <c r="F21" i="6" s="1"/>
  <c r="E106" i="7"/>
  <c r="E94" i="7" s="1"/>
  <c r="E132" i="7" s="1"/>
  <c r="E22" i="7"/>
  <c r="F24" i="4"/>
  <c r="F10" i="7"/>
  <c r="D10" i="7" s="1"/>
  <c r="G9" i="7"/>
  <c r="D24" i="4"/>
  <c r="K235" i="4" s="1"/>
  <c r="J98" i="7"/>
  <c r="K12" i="7"/>
  <c r="J12" i="7" s="1"/>
  <c r="G106" i="7"/>
  <c r="F106" i="7" s="1"/>
  <c r="F107" i="7"/>
  <c r="G22" i="7"/>
  <c r="D28" i="7"/>
  <c r="E27" i="7"/>
  <c r="D27" i="7" s="1"/>
  <c r="F14" i="6"/>
  <c r="D14" i="6" s="1"/>
  <c r="J108" i="7"/>
  <c r="K23" i="7"/>
  <c r="J23" i="7" s="1"/>
  <c r="J112" i="6"/>
  <c r="F94" i="6" l="1"/>
  <c r="D30" i="6"/>
  <c r="D12" i="7"/>
  <c r="D23" i="7"/>
  <c r="D10" i="6"/>
  <c r="G27" i="6"/>
  <c r="F27" i="6" s="1"/>
  <c r="G13" i="6"/>
  <c r="F13" i="6" s="1"/>
  <c r="D28" i="6"/>
  <c r="K225" i="4"/>
  <c r="K221" i="4"/>
  <c r="K226" i="4"/>
  <c r="K209" i="4"/>
  <c r="K232" i="4"/>
  <c r="K213" i="4"/>
  <c r="K202" i="4"/>
  <c r="K194" i="4"/>
  <c r="K188" i="4"/>
  <c r="K230" i="4"/>
  <c r="K217" i="4"/>
  <c r="K200" i="4"/>
  <c r="K196" i="4"/>
  <c r="K219" i="4"/>
  <c r="K186" i="4"/>
  <c r="K216" i="4"/>
  <c r="K231" i="4"/>
  <c r="K214" i="4"/>
  <c r="K223" i="4"/>
  <c r="K233" i="4"/>
  <c r="K220" i="4"/>
  <c r="K229" i="4"/>
  <c r="K207" i="4"/>
  <c r="K197" i="4"/>
  <c r="K201" i="4"/>
  <c r="K203" i="4"/>
  <c r="K224" i="4"/>
  <c r="K193" i="4"/>
  <c r="K191" i="4"/>
  <c r="K206" i="4"/>
  <c r="K218" i="4"/>
  <c r="K215" i="4"/>
  <c r="K222" i="4"/>
  <c r="K212" i="4"/>
  <c r="K195" i="4"/>
  <c r="K210" i="4"/>
  <c r="K227" i="4"/>
  <c r="K205" i="4"/>
  <c r="K189" i="4"/>
  <c r="E235" i="4"/>
  <c r="G235" i="4"/>
  <c r="E21" i="7"/>
  <c r="F132" i="6"/>
  <c r="G236" i="4"/>
  <c r="E8" i="6"/>
  <c r="D40" i="5" s="1"/>
  <c r="J94" i="6"/>
  <c r="F19" i="7"/>
  <c r="G18" i="7"/>
  <c r="F18" i="7" s="1"/>
  <c r="G94" i="7"/>
  <c r="G132" i="7" s="1"/>
  <c r="F132" i="7" s="1"/>
  <c r="D132" i="7" s="1"/>
  <c r="N235" i="4"/>
  <c r="D18" i="6"/>
  <c r="G8" i="6"/>
  <c r="F9" i="6"/>
  <c r="F8" i="6" s="1"/>
  <c r="D34" i="5" s="1"/>
  <c r="J132" i="6"/>
  <c r="K236" i="4"/>
  <c r="D21" i="6"/>
  <c r="J9" i="6"/>
  <c r="I235" i="4"/>
  <c r="D25" i="7"/>
  <c r="E24" i="7"/>
  <c r="D24" i="7" s="1"/>
  <c r="M235" i="4"/>
  <c r="D132" i="6"/>
  <c r="E236" i="4"/>
  <c r="D24" i="6"/>
  <c r="K9" i="7"/>
  <c r="J22" i="7"/>
  <c r="K21" i="7"/>
  <c r="J21" i="7" s="1"/>
  <c r="L235" i="4"/>
  <c r="P235" i="4"/>
  <c r="O235" i="4"/>
  <c r="H235" i="4"/>
  <c r="G21" i="7"/>
  <c r="F21" i="7" s="1"/>
  <c r="F22" i="7"/>
  <c r="F9" i="7"/>
  <c r="K27" i="6"/>
  <c r="J27" i="6" s="1"/>
  <c r="D27" i="6" s="1"/>
  <c r="J19" i="7"/>
  <c r="K18" i="7"/>
  <c r="J18" i="7" s="1"/>
  <c r="F94" i="7"/>
  <c r="K13" i="6"/>
  <c r="J13" i="6" s="1"/>
  <c r="D13" i="6" s="1"/>
  <c r="F8" i="7" l="1"/>
  <c r="D11" i="5" s="1"/>
  <c r="D22" i="7"/>
  <c r="E8" i="7"/>
  <c r="D17" i="5" s="1"/>
  <c r="O221" i="4"/>
  <c r="O217" i="4"/>
  <c r="O213" i="4"/>
  <c r="O209" i="4"/>
  <c r="O230" i="4"/>
  <c r="O225" i="4"/>
  <c r="O226" i="4"/>
  <c r="O220" i="4"/>
  <c r="O215" i="4"/>
  <c r="O207" i="4"/>
  <c r="O200" i="4"/>
  <c r="O196" i="4"/>
  <c r="O16" i="4" s="1"/>
  <c r="O223" i="4"/>
  <c r="O188" i="4"/>
  <c r="O233" i="4"/>
  <c r="O229" i="4"/>
  <c r="O212" i="4"/>
  <c r="O206" i="4"/>
  <c r="O191" i="4"/>
  <c r="O190" i="4" s="1"/>
  <c r="O197" i="4"/>
  <c r="O201" i="4"/>
  <c r="O216" i="4"/>
  <c r="O193" i="4"/>
  <c r="O186" i="4"/>
  <c r="O185" i="4" s="1"/>
  <c r="O203" i="4"/>
  <c r="O218" i="4"/>
  <c r="O222" i="4"/>
  <c r="O219" i="4"/>
  <c r="O210" i="4"/>
  <c r="O227" i="4"/>
  <c r="O205" i="4"/>
  <c r="O204" i="4" s="1"/>
  <c r="O189" i="4"/>
  <c r="O224" i="4"/>
  <c r="O194" i="4"/>
  <c r="O202" i="4"/>
  <c r="O195" i="4"/>
  <c r="O231" i="4"/>
  <c r="O214" i="4"/>
  <c r="O232" i="4"/>
  <c r="N230" i="4"/>
  <c r="N226" i="4"/>
  <c r="N200" i="4"/>
  <c r="N196" i="4"/>
  <c r="N16" i="4" s="1"/>
  <c r="N222" i="4"/>
  <c r="N209" i="4"/>
  <c r="N191" i="4"/>
  <c r="N190" i="4" s="1"/>
  <c r="N217" i="4"/>
  <c r="N213" i="4"/>
  <c r="N231" i="4"/>
  <c r="N225" i="4"/>
  <c r="N214" i="4"/>
  <c r="N205" i="4"/>
  <c r="N221" i="4"/>
  <c r="N188" i="4"/>
  <c r="N210" i="4"/>
  <c r="N206" i="4"/>
  <c r="N212" i="4"/>
  <c r="N233" i="4"/>
  <c r="N194" i="4"/>
  <c r="N202" i="4"/>
  <c r="N215" i="4"/>
  <c r="N195" i="4"/>
  <c r="N186" i="4"/>
  <c r="N185" i="4" s="1"/>
  <c r="N216" i="4"/>
  <c r="N193" i="4"/>
  <c r="N197" i="4"/>
  <c r="N232" i="4"/>
  <c r="N219" i="4"/>
  <c r="N227" i="4"/>
  <c r="N218" i="4"/>
  <c r="N229" i="4"/>
  <c r="N223" i="4"/>
  <c r="N203" i="4"/>
  <c r="N189" i="4"/>
  <c r="N207" i="4"/>
  <c r="N201" i="4"/>
  <c r="N220" i="4"/>
  <c r="N224" i="4"/>
  <c r="D19" i="7"/>
  <c r="D21" i="7"/>
  <c r="K185" i="4"/>
  <c r="P232" i="4"/>
  <c r="P202" i="4"/>
  <c r="P194" i="4"/>
  <c r="P224" i="4"/>
  <c r="P222" i="4"/>
  <c r="P218" i="4"/>
  <c r="P207" i="4"/>
  <c r="P225" i="4"/>
  <c r="P214" i="4"/>
  <c r="P210" i="4"/>
  <c r="P216" i="4"/>
  <c r="P205" i="4"/>
  <c r="P213" i="4"/>
  <c r="P186" i="4"/>
  <c r="P185" i="4" s="1"/>
  <c r="P197" i="4"/>
  <c r="P209" i="4"/>
  <c r="P230" i="4"/>
  <c r="P221" i="4"/>
  <c r="P191" i="4"/>
  <c r="P190" i="4" s="1"/>
  <c r="P206" i="4"/>
  <c r="P220" i="4"/>
  <c r="P188" i="4"/>
  <c r="P187" i="4" s="1"/>
  <c r="P189" i="4"/>
  <c r="P193" i="4"/>
  <c r="P229" i="4"/>
  <c r="P215" i="4"/>
  <c r="P195" i="4"/>
  <c r="P201" i="4"/>
  <c r="P212" i="4"/>
  <c r="P227" i="4"/>
  <c r="P219" i="4"/>
  <c r="P217" i="4"/>
  <c r="P203" i="4"/>
  <c r="P231" i="4"/>
  <c r="P233" i="4"/>
  <c r="P196" i="4"/>
  <c r="P16" i="4" s="1"/>
  <c r="P200" i="4"/>
  <c r="P223" i="4"/>
  <c r="P226" i="4"/>
  <c r="K8" i="7"/>
  <c r="D13" i="5" s="1"/>
  <c r="J9" i="7"/>
  <c r="J8" i="7" s="1"/>
  <c r="D12" i="5" s="1"/>
  <c r="D10" i="5" s="1"/>
  <c r="D28" i="5" s="1"/>
  <c r="D18" i="5" s="1"/>
  <c r="I225" i="4"/>
  <c r="I230" i="4"/>
  <c r="I226" i="4"/>
  <c r="I221" i="4"/>
  <c r="I213" i="4"/>
  <c r="I200" i="4"/>
  <c r="I196" i="4"/>
  <c r="I16" i="4" s="1"/>
  <c r="I219" i="4"/>
  <c r="I214" i="4"/>
  <c r="I188" i="4"/>
  <c r="I223" i="4"/>
  <c r="I217" i="4"/>
  <c r="I222" i="4"/>
  <c r="I215" i="4"/>
  <c r="I209" i="4"/>
  <c r="I193" i="4"/>
  <c r="I229" i="4"/>
  <c r="I228" i="4" s="1"/>
  <c r="I231" i="4"/>
  <c r="I207" i="4"/>
  <c r="I203" i="4"/>
  <c r="I210" i="4"/>
  <c r="I220" i="4"/>
  <c r="I201" i="4"/>
  <c r="I224" i="4"/>
  <c r="I194" i="4"/>
  <c r="I202" i="4"/>
  <c r="I218" i="4"/>
  <c r="I206" i="4"/>
  <c r="I212" i="4"/>
  <c r="I211" i="4" s="1"/>
  <c r="I232" i="4"/>
  <c r="I189" i="4"/>
  <c r="I205" i="4"/>
  <c r="I195" i="4"/>
  <c r="I216" i="4"/>
  <c r="I191" i="4"/>
  <c r="I190" i="4" s="1"/>
  <c r="I227" i="4"/>
  <c r="I186" i="4"/>
  <c r="I185" i="4" s="1"/>
  <c r="I197" i="4"/>
  <c r="I233" i="4"/>
  <c r="D9" i="7"/>
  <c r="F236" i="4"/>
  <c r="G198" i="4"/>
  <c r="F198" i="4" s="1"/>
  <c r="G225" i="4"/>
  <c r="G230" i="4"/>
  <c r="G188" i="4"/>
  <c r="G232" i="4"/>
  <c r="G217" i="4"/>
  <c r="G215" i="4"/>
  <c r="G213" i="4"/>
  <c r="F213" i="4" s="1"/>
  <c r="G207" i="4"/>
  <c r="G206" i="4"/>
  <c r="G200" i="4"/>
  <c r="G196" i="4"/>
  <c r="G191" i="4"/>
  <c r="G223" i="4"/>
  <c r="G221" i="4"/>
  <c r="G219" i="4"/>
  <c r="G202" i="4"/>
  <c r="G194" i="4"/>
  <c r="G226" i="4"/>
  <c r="G224" i="4"/>
  <c r="G220" i="4"/>
  <c r="G209" i="4"/>
  <c r="F235" i="4"/>
  <c r="G203" i="4"/>
  <c r="F203" i="4" s="1"/>
  <c r="G210" i="4"/>
  <c r="G227" i="4"/>
  <c r="G186" i="4"/>
  <c r="G205" i="4"/>
  <c r="G189" i="4"/>
  <c r="G216" i="4"/>
  <c r="G231" i="4"/>
  <c r="G214" i="4"/>
  <c r="F214" i="4" s="1"/>
  <c r="G195" i="4"/>
  <c r="G197" i="4"/>
  <c r="G201" i="4"/>
  <c r="G233" i="4"/>
  <c r="F233" i="4" s="1"/>
  <c r="G212" i="4"/>
  <c r="G193" i="4"/>
  <c r="G218" i="4"/>
  <c r="G229" i="4"/>
  <c r="G222" i="4"/>
  <c r="K204" i="4"/>
  <c r="K211" i="4"/>
  <c r="K228" i="4"/>
  <c r="L225" i="4"/>
  <c r="L214" i="4"/>
  <c r="J214" i="4" s="1"/>
  <c r="L205" i="4"/>
  <c r="L222" i="4"/>
  <c r="L207" i="4"/>
  <c r="J207" i="4" s="1"/>
  <c r="L219" i="4"/>
  <c r="L232" i="4"/>
  <c r="L202" i="4"/>
  <c r="L194" i="4"/>
  <c r="L206" i="4"/>
  <c r="L215" i="4"/>
  <c r="L196" i="4"/>
  <c r="L16" i="4" s="1"/>
  <c r="L193" i="4"/>
  <c r="J193" i="4" s="1"/>
  <c r="J15" i="4" s="1"/>
  <c r="L195" i="4"/>
  <c r="L210" i="4"/>
  <c r="J210" i="4" s="1"/>
  <c r="L227" i="4"/>
  <c r="L224" i="4"/>
  <c r="J224" i="4" s="1"/>
  <c r="L233" i="4"/>
  <c r="L186" i="4"/>
  <c r="L185" i="4" s="1"/>
  <c r="L220" i="4"/>
  <c r="L229" i="4"/>
  <c r="L231" i="4"/>
  <c r="L223" i="4"/>
  <c r="J223" i="4" s="1"/>
  <c r="L188" i="4"/>
  <c r="L200" i="4"/>
  <c r="J200" i="4" s="1"/>
  <c r="J19" i="4" s="1"/>
  <c r="L197" i="4"/>
  <c r="L201" i="4"/>
  <c r="J201" i="4" s="1"/>
  <c r="L203" i="4"/>
  <c r="L216" i="4"/>
  <c r="L191" i="4"/>
  <c r="L190" i="4" s="1"/>
  <c r="L189" i="4"/>
  <c r="J189" i="4" s="1"/>
  <c r="L212" i="4"/>
  <c r="L218" i="4"/>
  <c r="L209" i="4"/>
  <c r="L217" i="4"/>
  <c r="J217" i="4" s="1"/>
  <c r="L226" i="4"/>
  <c r="L213" i="4"/>
  <c r="J213" i="4" s="1"/>
  <c r="L221" i="4"/>
  <c r="L230" i="4"/>
  <c r="J230" i="4" s="1"/>
  <c r="M225" i="4"/>
  <c r="M226" i="4"/>
  <c r="M217" i="4"/>
  <c r="M209" i="4"/>
  <c r="M188" i="4"/>
  <c r="M206" i="4"/>
  <c r="M232" i="4"/>
  <c r="M230" i="4"/>
  <c r="M215" i="4"/>
  <c r="M202" i="4"/>
  <c r="J202" i="4" s="1"/>
  <c r="M200" i="4"/>
  <c r="M196" i="4"/>
  <c r="M16" i="4" s="1"/>
  <c r="M194" i="4"/>
  <c r="M221" i="4"/>
  <c r="M189" i="4"/>
  <c r="M223" i="4"/>
  <c r="M213" i="4"/>
  <c r="M197" i="4"/>
  <c r="M207" i="4"/>
  <c r="M219" i="4"/>
  <c r="M203" i="4"/>
  <c r="M227" i="4"/>
  <c r="M220" i="4"/>
  <c r="J220" i="4" s="1"/>
  <c r="M218" i="4"/>
  <c r="M224" i="4"/>
  <c r="M222" i="4"/>
  <c r="J222" i="4" s="1"/>
  <c r="M201" i="4"/>
  <c r="M210" i="4"/>
  <c r="M212" i="4"/>
  <c r="M231" i="4"/>
  <c r="M186" i="4"/>
  <c r="M185" i="4" s="1"/>
  <c r="M195" i="4"/>
  <c r="M216" i="4"/>
  <c r="M191" i="4"/>
  <c r="M190" i="4" s="1"/>
  <c r="M205" i="4"/>
  <c r="M233" i="4"/>
  <c r="M214" i="4"/>
  <c r="M193" i="4"/>
  <c r="M229" i="4"/>
  <c r="K8" i="6"/>
  <c r="D36" i="5" s="1"/>
  <c r="E225" i="4"/>
  <c r="E221" i="4"/>
  <c r="E217" i="4"/>
  <c r="E213" i="4"/>
  <c r="E209" i="4"/>
  <c r="E226" i="4"/>
  <c r="E222" i="4"/>
  <c r="E205" i="4"/>
  <c r="E204" i="4" s="1"/>
  <c r="E232" i="4"/>
  <c r="E230" i="4"/>
  <c r="E231" i="4"/>
  <c r="E218" i="4"/>
  <c r="E214" i="4"/>
  <c r="E188" i="4"/>
  <c r="E187" i="4" s="1"/>
  <c r="E202" i="4"/>
  <c r="E200" i="4"/>
  <c r="E196" i="4"/>
  <c r="E16" i="4" s="1"/>
  <c r="E194" i="4"/>
  <c r="E193" i="4"/>
  <c r="E195" i="4"/>
  <c r="E216" i="4"/>
  <c r="E191" i="4"/>
  <c r="E190" i="4" s="1"/>
  <c r="E233" i="4"/>
  <c r="E186" i="4"/>
  <c r="E185" i="4" s="1"/>
  <c r="E197" i="4"/>
  <c r="E219" i="4"/>
  <c r="E227" i="4"/>
  <c r="E229" i="4"/>
  <c r="E228" i="4" s="1"/>
  <c r="E223" i="4"/>
  <c r="E201" i="4"/>
  <c r="E207" i="4"/>
  <c r="E210" i="4"/>
  <c r="E203" i="4"/>
  <c r="E220" i="4"/>
  <c r="E189" i="4"/>
  <c r="E224" i="4"/>
  <c r="E206" i="4"/>
  <c r="E212" i="4"/>
  <c r="E215" i="4"/>
  <c r="J227" i="4"/>
  <c r="K190" i="4"/>
  <c r="J196" i="4"/>
  <c r="J16" i="4" s="1"/>
  <c r="K16" i="4"/>
  <c r="K187" i="4"/>
  <c r="J188" i="4"/>
  <c r="J225" i="4"/>
  <c r="G8" i="7"/>
  <c r="H232" i="4"/>
  <c r="H225" i="4"/>
  <c r="H223" i="4"/>
  <c r="H202" i="4"/>
  <c r="H194" i="4"/>
  <c r="H215" i="4"/>
  <c r="H206" i="4"/>
  <c r="H191" i="4"/>
  <c r="H190" i="4" s="1"/>
  <c r="H231" i="4"/>
  <c r="H207" i="4"/>
  <c r="H193" i="4"/>
  <c r="H197" i="4"/>
  <c r="H203" i="4"/>
  <c r="H220" i="4"/>
  <c r="H224" i="4"/>
  <c r="H212" i="4"/>
  <c r="H218" i="4"/>
  <c r="H222" i="4"/>
  <c r="H188" i="4"/>
  <c r="H187" i="4" s="1"/>
  <c r="H200" i="4"/>
  <c r="H189" i="4"/>
  <c r="H229" i="4"/>
  <c r="H210" i="4"/>
  <c r="H216" i="4"/>
  <c r="H195" i="4"/>
  <c r="H201" i="4"/>
  <c r="H219" i="4"/>
  <c r="H233" i="4"/>
  <c r="H186" i="4"/>
  <c r="H185" i="4" s="1"/>
  <c r="H227" i="4"/>
  <c r="H205" i="4"/>
  <c r="H204" i="4" s="1"/>
  <c r="H214" i="4"/>
  <c r="H196" i="4"/>
  <c r="H16" i="4" s="1"/>
  <c r="H213" i="4"/>
  <c r="H221" i="4"/>
  <c r="H230" i="4"/>
  <c r="H209" i="4"/>
  <c r="H217" i="4"/>
  <c r="H226" i="4"/>
  <c r="E198" i="4"/>
  <c r="J8" i="6"/>
  <c r="D35" i="5" s="1"/>
  <c r="D33" i="5" s="1"/>
  <c r="D51" i="5" s="1"/>
  <c r="D41" i="5" s="1"/>
  <c r="K198" i="4"/>
  <c r="J198" i="4" s="1"/>
  <c r="J236" i="4"/>
  <c r="D18" i="7"/>
  <c r="D9" i="6"/>
  <c r="D8" i="6" s="1"/>
  <c r="J215" i="4"/>
  <c r="K192" i="4"/>
  <c r="K15" i="4"/>
  <c r="J216" i="4"/>
  <c r="K199" i="4"/>
  <c r="K19" i="4"/>
  <c r="J194" i="4"/>
  <c r="K17" i="4"/>
  <c r="K20" i="4"/>
  <c r="K208" i="4"/>
  <c r="J235" i="4"/>
  <c r="D235" i="4" s="1"/>
  <c r="M228" i="4" l="1"/>
  <c r="M204" i="4"/>
  <c r="J232" i="4"/>
  <c r="J221" i="4"/>
  <c r="L208" i="4"/>
  <c r="J197" i="4"/>
  <c r="J231" i="4"/>
  <c r="J233" i="4"/>
  <c r="J195" i="4"/>
  <c r="J206" i="4"/>
  <c r="J219" i="4"/>
  <c r="O228" i="4"/>
  <c r="O208" i="4"/>
  <c r="D236" i="4"/>
  <c r="J218" i="4"/>
  <c r="N228" i="4"/>
  <c r="J226" i="4"/>
  <c r="J203" i="4"/>
  <c r="L187" i="4"/>
  <c r="H192" i="4"/>
  <c r="H14" i="4" s="1"/>
  <c r="H15" i="4"/>
  <c r="E199" i="4"/>
  <c r="E18" i="4" s="1"/>
  <c r="E19" i="4"/>
  <c r="M199" i="4"/>
  <c r="M18" i="4" s="1"/>
  <c r="M19" i="4"/>
  <c r="G228" i="4"/>
  <c r="F229" i="4"/>
  <c r="F205" i="4"/>
  <c r="G204" i="4"/>
  <c r="F219" i="4"/>
  <c r="F188" i="4"/>
  <c r="G187" i="4"/>
  <c r="I11" i="4"/>
  <c r="I17" i="4"/>
  <c r="I20" i="4"/>
  <c r="P11" i="4"/>
  <c r="N17" i="4"/>
  <c r="N20" i="4"/>
  <c r="O11" i="4"/>
  <c r="J17" i="4"/>
  <c r="K14" i="4"/>
  <c r="H228" i="4"/>
  <c r="J191" i="4"/>
  <c r="E192" i="4"/>
  <c r="E14" i="4" s="1"/>
  <c r="E15" i="4"/>
  <c r="M192" i="4"/>
  <c r="M14" i="4" s="1"/>
  <c r="M15" i="4"/>
  <c r="L199" i="4"/>
  <c r="L18" i="4" s="1"/>
  <c r="L19" i="4"/>
  <c r="L228" i="4"/>
  <c r="J228" i="4" s="1"/>
  <c r="L192" i="4"/>
  <c r="L14" i="4" s="1"/>
  <c r="L15" i="4"/>
  <c r="L20" i="4"/>
  <c r="L17" i="4"/>
  <c r="J205" i="4"/>
  <c r="F218" i="4"/>
  <c r="F201" i="4"/>
  <c r="F231" i="4"/>
  <c r="F186" i="4"/>
  <c r="F185" i="4" s="1"/>
  <c r="G185" i="4"/>
  <c r="F226" i="4"/>
  <c r="F221" i="4"/>
  <c r="G199" i="4"/>
  <c r="F200" i="4"/>
  <c r="F19" i="4" s="1"/>
  <c r="G19" i="4"/>
  <c r="F215" i="4"/>
  <c r="F230" i="4"/>
  <c r="D8" i="7"/>
  <c r="I204" i="4"/>
  <c r="I192" i="4"/>
  <c r="I14" i="4" s="1"/>
  <c r="I15" i="4"/>
  <c r="P199" i="4"/>
  <c r="P18" i="4" s="1"/>
  <c r="P19" i="4"/>
  <c r="P211" i="4"/>
  <c r="P228" i="4"/>
  <c r="N187" i="4"/>
  <c r="N199" i="4"/>
  <c r="N18" i="4" s="1"/>
  <c r="N19" i="4"/>
  <c r="O192" i="4"/>
  <c r="O14" i="4" s="1"/>
  <c r="O15" i="4"/>
  <c r="O199" i="4"/>
  <c r="O18" i="4" s="1"/>
  <c r="O19" i="4"/>
  <c r="J229" i="4"/>
  <c r="F224" i="4"/>
  <c r="F196" i="4"/>
  <c r="F16" i="4" s="1"/>
  <c r="G16" i="4"/>
  <c r="N11" i="4"/>
  <c r="J209" i="4"/>
  <c r="H11" i="4"/>
  <c r="H17" i="4"/>
  <c r="H20" i="4"/>
  <c r="J190" i="4"/>
  <c r="E211" i="4"/>
  <c r="E17" i="4"/>
  <c r="E20" i="4"/>
  <c r="E26" i="11"/>
  <c r="E40" i="11" s="1"/>
  <c r="M211" i="4"/>
  <c r="M17" i="4"/>
  <c r="M20" i="4"/>
  <c r="M187" i="4"/>
  <c r="L211" i="4"/>
  <c r="F193" i="4"/>
  <c r="F15" i="4" s="1"/>
  <c r="G192" i="4"/>
  <c r="G15" i="4"/>
  <c r="F197" i="4"/>
  <c r="F216" i="4"/>
  <c r="F227" i="4"/>
  <c r="F209" i="4"/>
  <c r="G208" i="4"/>
  <c r="F194" i="4"/>
  <c r="G17" i="4"/>
  <c r="G20" i="4"/>
  <c r="F223" i="4"/>
  <c r="F206" i="4"/>
  <c r="F217" i="4"/>
  <c r="F225" i="4"/>
  <c r="I208" i="4"/>
  <c r="P192" i="4"/>
  <c r="P14" i="4" s="1"/>
  <c r="P15" i="4"/>
  <c r="P208" i="4"/>
  <c r="P204" i="4"/>
  <c r="K184" i="4"/>
  <c r="K11" i="4"/>
  <c r="N192" i="4"/>
  <c r="N14" i="4" s="1"/>
  <c r="N15" i="4"/>
  <c r="N211" i="4"/>
  <c r="N208" i="4"/>
  <c r="O17" i="4"/>
  <c r="O20" i="4"/>
  <c r="O187" i="4"/>
  <c r="E11" i="4"/>
  <c r="M11" i="4"/>
  <c r="J211" i="4"/>
  <c r="H208" i="4"/>
  <c r="K18" i="4"/>
  <c r="H199" i="4"/>
  <c r="H18" i="4" s="1"/>
  <c r="H19" i="4"/>
  <c r="H211" i="4"/>
  <c r="J187" i="4"/>
  <c r="E208" i="4"/>
  <c r="M208" i="4"/>
  <c r="J208" i="4" s="1"/>
  <c r="L11" i="4"/>
  <c r="L204" i="4"/>
  <c r="J204" i="4" s="1"/>
  <c r="J212" i="4"/>
  <c r="J20" i="4" s="1"/>
  <c r="F222" i="4"/>
  <c r="G211" i="4"/>
  <c r="F211" i="4" s="1"/>
  <c r="F212" i="4"/>
  <c r="F195" i="4"/>
  <c r="F189" i="4"/>
  <c r="F210" i="4"/>
  <c r="F220" i="4"/>
  <c r="F202" i="4"/>
  <c r="F191" i="4"/>
  <c r="G190" i="4"/>
  <c r="F190" i="4" s="1"/>
  <c r="F207" i="4"/>
  <c r="F232" i="4"/>
  <c r="I187" i="4"/>
  <c r="I199" i="4"/>
  <c r="I18" i="4" s="1"/>
  <c r="I19" i="4"/>
  <c r="P17" i="4"/>
  <c r="P20" i="4"/>
  <c r="J186" i="4"/>
  <c r="J185" i="4" s="1"/>
  <c r="N204" i="4"/>
  <c r="O211" i="4"/>
  <c r="I184" i="4" l="1"/>
  <c r="I21" i="4" s="1"/>
  <c r="J199" i="4"/>
  <c r="J18" i="4" s="1"/>
  <c r="O184" i="4"/>
  <c r="E184" i="4"/>
  <c r="E25" i="4" s="1"/>
  <c r="O25" i="4"/>
  <c r="O22" i="4" s="1"/>
  <c r="O21" i="4"/>
  <c r="D50" i="3" s="1"/>
  <c r="E21" i="4"/>
  <c r="D48" i="3" s="1"/>
  <c r="D81" i="3" s="1"/>
  <c r="D95" i="3" s="1"/>
  <c r="I25" i="4"/>
  <c r="I22" i="4" s="1"/>
  <c r="K25" i="4"/>
  <c r="K21" i="4"/>
  <c r="D44" i="3" s="1"/>
  <c r="F17" i="4"/>
  <c r="F20" i="4"/>
  <c r="N184" i="4"/>
  <c r="F199" i="4"/>
  <c r="F18" i="4" s="1"/>
  <c r="G18" i="4"/>
  <c r="F11" i="4"/>
  <c r="J192" i="4"/>
  <c r="J14" i="4" s="1"/>
  <c r="F228" i="4"/>
  <c r="J184" i="4"/>
  <c r="J21" i="4" s="1"/>
  <c r="D43" i="3" s="1"/>
  <c r="J11" i="4"/>
  <c r="F192" i="4"/>
  <c r="F14" i="4" s="1"/>
  <c r="G14" i="4"/>
  <c r="H184" i="4"/>
  <c r="P184" i="4"/>
  <c r="F204" i="4"/>
  <c r="E37" i="10"/>
  <c r="E10" i="10"/>
  <c r="E9" i="10" s="1"/>
  <c r="E39" i="10"/>
  <c r="L184" i="4"/>
  <c r="M184" i="4"/>
  <c r="F208" i="4"/>
  <c r="G184" i="4"/>
  <c r="G11" i="4"/>
  <c r="F187" i="4"/>
  <c r="E56" i="11" l="1"/>
  <c r="E55" i="11" s="1"/>
  <c r="F184" i="4"/>
  <c r="F21" i="4" s="1"/>
  <c r="D42" i="3" s="1"/>
  <c r="D15" i="3"/>
  <c r="D77" i="3" s="1"/>
  <c r="D91" i="3" s="1"/>
  <c r="D75" i="3"/>
  <c r="D89" i="3" s="1"/>
  <c r="G25" i="4"/>
  <c r="G21" i="4"/>
  <c r="N25" i="4"/>
  <c r="N22" i="4" s="1"/>
  <c r="N21" i="4"/>
  <c r="D47" i="3" s="1"/>
  <c r="D80" i="3" s="1"/>
  <c r="D94" i="3" s="1"/>
  <c r="H25" i="4"/>
  <c r="H22" i="4" s="1"/>
  <c r="H21" i="4"/>
  <c r="K22" i="4"/>
  <c r="E22" i="4"/>
  <c r="E36" i="10"/>
  <c r="E38" i="10"/>
  <c r="D83" i="3"/>
  <c r="P25" i="4"/>
  <c r="P22" i="4" s="1"/>
  <c r="P21" i="4"/>
  <c r="D51" i="3" s="1"/>
  <c r="D84" i="3" s="1"/>
  <c r="M25" i="4"/>
  <c r="M22" i="4" s="1"/>
  <c r="M21" i="4"/>
  <c r="D46" i="3" s="1"/>
  <c r="D22" i="3" s="1"/>
  <c r="D79" i="3" s="1"/>
  <c r="D93" i="3" s="1"/>
  <c r="L25" i="4"/>
  <c r="L22" i="4" s="1"/>
  <c r="L21" i="4"/>
  <c r="D45" i="3" s="1"/>
  <c r="D18" i="3" s="1"/>
  <c r="D78" i="3" s="1"/>
  <c r="D92" i="3" s="1"/>
  <c r="J25" i="4" l="1"/>
  <c r="J22" i="4" s="1"/>
  <c r="D14" i="3"/>
  <c r="F25" i="4"/>
  <c r="G22" i="4"/>
  <c r="D49" i="3"/>
  <c r="D82" i="3" s="1"/>
  <c r="D41" i="3"/>
  <c r="D40" i="3" s="1"/>
  <c r="F22" i="4" l="1"/>
  <c r="D22" i="4" s="1"/>
  <c r="D25" i="4"/>
  <c r="D76" i="3"/>
  <c r="D90" i="3" s="1"/>
  <c r="D10" i="3"/>
  <c r="D73" i="3" l="1"/>
  <c r="D87" i="3" s="1"/>
  <c r="D74" i="3"/>
  <c r="D88" i="3" s="1"/>
</calcChain>
</file>

<file path=xl/sharedStrings.xml><?xml version="1.0" encoding="utf-8"?>
<sst xmlns="http://schemas.openxmlformats.org/spreadsheetml/2006/main" count="2742" uniqueCount="1349">
  <si>
    <t>Geriamojo vandens tiekimo ir nuotekų tvarkymo bei paviršinių nuotekų tvarkymo paslaugų įmonių apskaitos atskyrimo ir susijusių reikalavimų aprašo 1 priedas</t>
  </si>
  <si>
    <t xml:space="preserve">Ilgalaikio turto grupių ir nusidėvėjimo (amortizacijos) skaičiavimo laikotarpių sąrašas
</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</si>
  <si>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</si>
  <si>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</si>
  <si>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</si>
  <si>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</si>
  <si>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</si>
  <si>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</si>
  <si>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</si>
  <si>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</si>
  <si>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</si>
  <si>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</si>
  <si>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</si>
  <si>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</si>
  <si>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</si>
  <si>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</si>
  <si>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</si>
  <si>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</si>
  <si>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</si>
  <si>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</si>
  <si>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</si>
  <si>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</si>
  <si>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</si>
  <si>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r>
      <t>Kiti įrenginiai (</t>
    </r>
    <r>
      <rPr>
        <sz val="10"/>
        <color theme="1"/>
        <rFont val="Times New Roman"/>
        <family val="1"/>
        <charset val="186"/>
      </rPr>
      <t>siurblinių statiniai,</t>
    </r>
    <r>
      <rPr>
        <sz val="10"/>
        <color theme="1"/>
        <rFont val="Times New Roman"/>
        <family val="1"/>
      </rPr>
      <t xml:space="preserve"> vandentiekio įrenginiai, nusodintuvai, diukeriai, vandens rezervuarai, gelžbetoniniai metantankai, smėlio gaudytuvai, aerotankai, nusodintuvai, nuotekų valymo flotatoriai, dumblo aikštelės ir kt.)</t>
    </r>
  </si>
  <si>
    <t>II.3.</t>
  </si>
  <si>
    <t>MAŠINOS IR ĮRANGA</t>
  </si>
  <si>
    <t>II.3.1.</t>
  </si>
  <si>
    <r>
      <t>vandens siurbliai, nuotekų ir dumblo siurbliai virš 5 kW, kita įranga (</t>
    </r>
    <r>
      <rPr>
        <sz val="10"/>
        <color theme="1"/>
        <rFont val="Times New Roman"/>
        <family val="1"/>
        <charset val="186"/>
      </rPr>
      <t xml:space="preserve"> siurblių valdymo įranga</t>
    </r>
    <r>
      <rPr>
        <sz val="10"/>
        <color theme="1"/>
        <rFont val="Times New Roman"/>
        <family val="1"/>
      </rPr>
      <t xml:space="preserve">, </t>
    </r>
    <r>
      <rPr>
        <sz val="10"/>
        <color theme="1"/>
        <rFont val="Times New Roman"/>
        <family val="1"/>
        <charset val="186"/>
      </rPr>
      <t>elektrotechninė įranga</t>
    </r>
    <r>
      <rPr>
        <sz val="10"/>
        <color theme="1"/>
        <rFont val="Times New Roman"/>
        <family val="1"/>
      </rPr>
      <t xml:space="preserve">, stacionarios ir mobilios darbo bei </t>
    </r>
    <r>
      <rPr>
        <sz val="10"/>
        <color theme="1"/>
        <rFont val="Times New Roman"/>
        <family val="1"/>
        <charset val="186"/>
      </rPr>
      <t>hidrodinaminės mašino</t>
    </r>
    <r>
      <rPr>
        <sz val="10"/>
        <color theme="1"/>
        <rFont val="Times New Roman"/>
        <family val="1"/>
      </rPr>
      <t>s, staklės, sklendės, grotelės, grėbliai, grandikliai, filtrai, centrifugos)</t>
    </r>
  </si>
  <si>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</si>
  <si>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</si>
  <si>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</si>
  <si>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</si>
  <si>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</si>
  <si>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</si>
  <si>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</si>
  <si>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</si>
  <si>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</si>
  <si>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</si>
  <si>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</si>
  <si>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</si>
  <si>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</si>
  <si>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</si>
  <si>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Geriamojo vandens tiekimo ir nuotekų tvarkymo bei paviršinių nuotekų tvarkymo paslaugų įmonių apskaitos atskyrimo ir susijusių reikalavimų aprašo 2 priedas</t>
  </si>
  <si>
    <t>Ataskaitinio laikotarpio Ūkio subjekto suvestinė balanso ataskaita pagal finansinės apskaitos standartus (tūkst. Eur)</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</si>
  <si>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</si>
  <si>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</si>
  <si>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</si>
  <si>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</si>
  <si>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</si>
  <si>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</si>
  <si>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</si>
  <si>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</si>
  <si>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</si>
  <si>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</si>
  <si>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</si>
  <si>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</si>
  <si>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</si>
  <si>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</si>
  <si>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</si>
  <si>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</si>
  <si>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</si>
  <si>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</si>
  <si>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</si>
  <si>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</si>
  <si>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</si>
  <si>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</si>
  <si>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</si>
  <si>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</si>
  <si>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</si>
  <si>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</si>
  <si>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</si>
  <si>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</si>
  <si>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</si>
  <si>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</si>
  <si>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</si>
  <si>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</si>
  <si>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</si>
  <si>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</si>
  <si>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</si>
  <si>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</si>
  <si>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</si>
  <si>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</si>
  <si>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</si>
  <si>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</si>
  <si>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</si>
  <si>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</si>
  <si>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</si>
  <si>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Geriamojo vandens tiekimo ir nuotekų tvarkymo bei paviršinių nuotekų tvarkymo paslaugų įmonių apskaitos atskyrimo ir susijusių reikalavimų aprašo 3 priedas</t>
  </si>
  <si>
    <t>Ataskaitinio laikotarpio reguliuojamosios veiklos pelno (nuostolių) ataskaita (tūkst. Eur)</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</si>
  <si>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</si>
  <si>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</si>
  <si>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</si>
  <si>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</si>
  <si>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</si>
  <si>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</si>
  <si>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</si>
  <si>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</si>
  <si>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</si>
  <si>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</si>
  <si>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</si>
  <si>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</si>
  <si>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</si>
  <si>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</si>
  <si>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</si>
  <si>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</si>
  <si>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</si>
  <si>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</si>
  <si>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</si>
  <si>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</si>
  <si>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</si>
  <si>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</si>
  <si>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</si>
  <si>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</si>
  <si>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</si>
  <si>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</si>
  <si>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</si>
  <si>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</si>
  <si>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</si>
  <si>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</si>
  <si>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</si>
  <si>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</si>
  <si>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</si>
  <si>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</si>
  <si>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</si>
  <si>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r>
      <t xml:space="preserve">pajamos už paviršinių nuotekų tvarkymą, jei yra </t>
    </r>
    <r>
      <rPr>
        <b/>
        <i/>
        <sz val="9"/>
        <rFont val="Times New Roman"/>
        <family val="1"/>
        <charset val="186"/>
      </rPr>
      <t xml:space="preserve">mišri </t>
    </r>
    <r>
      <rPr>
        <i/>
        <sz val="9"/>
        <rFont val="Times New Roman"/>
        <family val="1"/>
        <charset val="186"/>
      </rPr>
      <t>nuotekų surinkimo sistema</t>
    </r>
  </si>
  <si>
    <t>A.3.2.</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</si>
  <si>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</si>
  <si>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A.3.3.</t>
  </si>
  <si>
    <t>A.4.</t>
  </si>
  <si>
    <t xml:space="preserve">Apskaitos veiklos pajamos </t>
  </si>
  <si>
    <t>A.4.1.</t>
  </si>
  <si>
    <t>geriamojo vandens apskaitos prietaisų įsigijimo, įrengimo ir eksploatavimo užmokesčio pajamos</t>
  </si>
  <si>
    <t>A.4.2.</t>
  </si>
  <si>
    <t>KITŲ VEIKLŲ PAJAMOS</t>
  </si>
  <si>
    <t>kitos reguliuojamosios veiklos pajamos</t>
  </si>
  <si>
    <t>B.1.1.</t>
  </si>
  <si>
    <t>kitos reguliuojamos veiklos pajamos</t>
  </si>
  <si>
    <t>B.1.2.</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</si>
  <si>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</si>
  <si>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</si>
  <si>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</si>
  <si>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</si>
  <si>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</si>
  <si>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</si>
  <si>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</si>
  <si>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</si>
  <si>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</si>
  <si>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</si>
  <si>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</si>
  <si>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</si>
  <si>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</si>
  <si>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</si>
  <si>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</si>
  <si>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</si>
  <si>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</si>
  <si>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</si>
  <si>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</si>
  <si>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</si>
  <si>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</si>
  <si>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C.4.</t>
  </si>
  <si>
    <t>Apskaitos veiklos  sąnaudos</t>
  </si>
  <si>
    <t>KITŲ VEIKLŲ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</si>
  <si>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</si>
  <si>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</si>
  <si>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</si>
  <si>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</si>
  <si>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</si>
  <si>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</si>
  <si>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</si>
  <si>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</si>
  <si>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</si>
  <si>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</si>
  <si>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</si>
  <si>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</si>
  <si>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</si>
  <si>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</si>
  <si>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</si>
  <si>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</si>
  <si>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</si>
  <si>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</si>
  <si>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</si>
  <si>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</si>
  <si>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</si>
  <si>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</si>
  <si>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</si>
  <si>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</si>
  <si>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</si>
  <si>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</si>
  <si>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</si>
  <si>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</si>
  <si>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</si>
  <si>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</si>
  <si>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</si>
  <si>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</si>
  <si>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</si>
  <si>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</si>
  <si>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</si>
  <si>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</si>
  <si>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</si>
  <si>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</si>
  <si>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</si>
  <si>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</si>
  <si>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</si>
  <si>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</si>
  <si>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</si>
  <si>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</si>
  <si>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</si>
  <si>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MOKESTĮ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</si>
  <si>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</si>
  <si>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</si>
  <si>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</si>
  <si>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</si>
  <si>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</si>
  <si>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</si>
  <si>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</si>
  <si>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</si>
  <si>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</si>
  <si>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</si>
  <si>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</si>
  <si>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</si>
  <si>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charset val="186"/>
      </rPr>
      <t>atskira</t>
    </r>
    <r>
      <rPr>
        <sz val="9"/>
        <rFont val="Times New Roman"/>
        <family val="1"/>
        <charset val="186"/>
      </rPr>
      <t xml:space="preserve"> paviršinių nuotekų surinkimo sistema</t>
    </r>
  </si>
  <si>
    <t>F.4.</t>
  </si>
  <si>
    <t>Apskaitos veiklos  pelnas (nuostolis)</t>
  </si>
  <si>
    <t>KITŲ VEIKLŲ PELNAS (NUOSTOLIS)</t>
  </si>
  <si>
    <t>kitos reguliuojamosios veiklos pelnas (nuostolis)</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</si>
  <si>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</si>
  <si>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</si>
  <si>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</si>
  <si>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</si>
  <si>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</si>
  <si>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</si>
  <si>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</si>
  <si>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</si>
  <si>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</si>
  <si>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</si>
  <si>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</si>
  <si>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</si>
  <si>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</si>
  <si>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</si>
  <si>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</si>
  <si>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</si>
  <si>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</si>
  <si>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</si>
  <si>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</si>
  <si>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r>
      <t xml:space="preserve">paviršinių nuotekų tvarkymo pelningumas (nuostolingumas, jei yra </t>
    </r>
    <r>
      <rPr>
        <b/>
        <sz val="9"/>
        <rFont val="Times New Roman"/>
        <family val="1"/>
        <charset val="186"/>
      </rPr>
      <t>atskira</t>
    </r>
    <r>
      <rPr>
        <sz val="9"/>
        <rFont val="Times New Roman"/>
        <family val="1"/>
        <charset val="186"/>
      </rPr>
      <t xml:space="preserve"> paviršinių nuotekų surinkimo sistema, %</t>
    </r>
  </si>
  <si>
    <t>VII.4.</t>
  </si>
  <si>
    <t>Apskaitos veiklos  pelningumas (nuostolingumas), %</t>
  </si>
  <si>
    <t>*Iškyrus nurašyto į sąnaudas ilgalaikio turto vertė, susidariusi dėl Aprašo 1 priede pakeistų nusidėvėjimo (amortizacijos) laikotarpių</t>
  </si>
  <si>
    <t>** Prieš pelno mokestį</t>
  </si>
  <si>
    <t>Geriamojo vandens tiekimo ir nuotekų tvarkymo bei paviršinių nuotekų tvarkymo paslaugų įmonių apskaitos atskyrimo ir susijusių reikalavimų aprašo 4 priedas</t>
  </si>
  <si>
    <t>Ataskaitinio laikotarpio reguliuojamos veiklos sąnaudų paskirstymo verslo vienetams ir paslaugoms ataskaita (tūkst. Eur)</t>
  </si>
  <si>
    <t>SĄNAUDOS</t>
  </si>
  <si>
    <t xml:space="preserve">1.  IŠ VISO </t>
  </si>
  <si>
    <t xml:space="preserve">2. Apskaitos veikla </t>
  </si>
  <si>
    <t>3. Iš viso GVT</t>
  </si>
  <si>
    <t xml:space="preserve">3.1. Geriamojo vandens gavyba </t>
  </si>
  <si>
    <t>3.2. Geriamojo vandens ruošimas</t>
  </si>
  <si>
    <t>3.3. Geriamojo vandens pristatymas</t>
  </si>
  <si>
    <t>4. Iš viso NT</t>
  </si>
  <si>
    <t>4.1. Nuotekų surinkimas</t>
  </si>
  <si>
    <t>4.2. Nuotekų valymas</t>
  </si>
  <si>
    <t>4.3. Nuotekų dumblo tvarkymas</t>
  </si>
  <si>
    <t>5. Paviršinių nuotekų tvarkymas (tik esant atskirai paviršinių nuotekų tvarkymo sistemai)</t>
  </si>
  <si>
    <t>6. Kitos reguliuojamosios veiklos verslo vienetas</t>
  </si>
  <si>
    <t>7.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</si>
  <si>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</si>
  <si>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</si>
  <si>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</si>
  <si>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</si>
  <si>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</si>
  <si>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</si>
  <si>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</si>
  <si>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</si>
  <si>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</si>
  <si>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</si>
  <si>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</si>
  <si>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</si>
  <si>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</si>
  <si>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</si>
  <si>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</si>
  <si>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</si>
  <si>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</si>
  <si>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</si>
  <si>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</si>
  <si>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</si>
  <si>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</si>
  <si>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</si>
  <si>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</si>
  <si>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</si>
  <si>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</si>
  <si>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</si>
  <si>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</si>
  <si>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</si>
  <si>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</si>
  <si>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</si>
  <si>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</si>
  <si>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</si>
  <si>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</si>
  <si>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</si>
  <si>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</si>
  <si>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</si>
  <si>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</si>
  <si>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</si>
  <si>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</si>
  <si>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</si>
  <si>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</si>
  <si>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</si>
  <si>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</si>
  <si>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</si>
  <si>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</si>
  <si>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</si>
  <si>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</si>
  <si>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</si>
  <si>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</si>
  <si>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</si>
  <si>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</si>
  <si>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</si>
  <si>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</si>
  <si>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</si>
  <si>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</si>
  <si>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</si>
  <si>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</si>
  <si>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</si>
  <si>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</si>
  <si>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</si>
  <si>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</si>
  <si>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</si>
  <si>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</si>
  <si>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</si>
  <si>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</si>
  <si>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</si>
  <si>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</si>
  <si>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</si>
  <si>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</si>
  <si>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</si>
  <si>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</si>
  <si>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</si>
  <si>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</si>
  <si>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</si>
  <si>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</si>
  <si>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</si>
  <si>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</si>
  <si>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</si>
  <si>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</si>
  <si>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</si>
  <si>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</si>
  <si>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</si>
  <si>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</si>
  <si>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</si>
  <si>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</si>
  <si>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</si>
  <si>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</si>
  <si>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</si>
  <si>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</si>
  <si>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</si>
  <si>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</si>
  <si>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</si>
  <si>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</si>
  <si>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</si>
  <si>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</si>
  <si>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</si>
  <si>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</si>
  <si>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</si>
  <si>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</si>
  <si>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</si>
  <si>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</si>
  <si>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</si>
  <si>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</si>
  <si>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</si>
  <si>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</si>
  <si>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</si>
  <si>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</si>
  <si>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</si>
  <si>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</si>
  <si>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</si>
  <si>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</si>
  <si>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</si>
  <si>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</si>
  <si>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</si>
  <si>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</si>
  <si>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</si>
  <si>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</si>
  <si>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</si>
  <si>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</si>
  <si>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</si>
  <si>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</si>
  <si>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</si>
  <si>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</si>
  <si>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</si>
  <si>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</si>
  <si>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</si>
  <si>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</si>
  <si>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</si>
  <si>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</si>
  <si>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</si>
  <si>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</si>
  <si>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</si>
  <si>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</si>
  <si>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</si>
  <si>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</si>
  <si>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</si>
  <si>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</si>
  <si>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</si>
  <si>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</si>
  <si>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</si>
  <si>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</si>
  <si>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</si>
  <si>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</si>
  <si>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</si>
  <si>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</si>
  <si>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</si>
  <si>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</si>
  <si>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</si>
  <si>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</si>
  <si>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</si>
  <si>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</si>
  <si>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</si>
  <si>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</si>
  <si>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</si>
  <si>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</si>
  <si>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</si>
  <si>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</si>
  <si>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</si>
  <si>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</si>
  <si>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</si>
  <si>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</si>
  <si>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</si>
  <si>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</si>
  <si>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</si>
  <si>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</si>
  <si>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</si>
  <si>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</si>
  <si>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</si>
  <si>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</si>
  <si>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</si>
  <si>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</si>
  <si>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</si>
  <si>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</si>
  <si>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</si>
  <si>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</si>
  <si>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</si>
  <si>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</si>
  <si>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</si>
  <si>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</si>
  <si>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</si>
  <si>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</si>
  <si>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</si>
  <si>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C.11.3.</t>
  </si>
  <si>
    <t>C.11.4.</t>
  </si>
  <si>
    <t>C.11.5.</t>
  </si>
  <si>
    <t>C.11.6.</t>
  </si>
  <si>
    <t>Netiesioginių sąnaudų paskirstymo kriterijus (įrašyti atitinkamą punktą)</t>
  </si>
  <si>
    <t xml:space="preserve">1.  IŠ VISO* </t>
  </si>
  <si>
    <t>6. Kitos reguliuojamos veiklos verslo vienetas</t>
  </si>
  <si>
    <t>7. Kitos veiklos (nereguliuojamos veiklos) verslo vienetas</t>
  </si>
  <si>
    <t>C.1.  Punktui</t>
  </si>
  <si>
    <t xml:space="preserve">C.2.  Punktui </t>
  </si>
  <si>
    <t xml:space="preserve">C.3.  Punktui </t>
  </si>
  <si>
    <t xml:space="preserve">C.4.  Punktui </t>
  </si>
  <si>
    <t>Metrologinės patikros sąnaudos</t>
  </si>
  <si>
    <t>Avarijų šalinimo sąnaudos</t>
  </si>
  <si>
    <t>C.5.  Punktui</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</si>
  <si>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</si>
  <si>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</si>
  <si>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</si>
  <si>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</si>
  <si>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</si>
  <si>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</si>
  <si>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</si>
  <si>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</si>
  <si>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</si>
  <si>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</si>
  <si>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</si>
  <si>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</si>
  <si>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</si>
  <si>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</si>
  <si>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</si>
  <si>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</si>
  <si>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</si>
  <si>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</si>
  <si>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</si>
  <si>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</si>
  <si>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</si>
  <si>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</si>
  <si>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</si>
  <si>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</si>
  <si>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</si>
  <si>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</si>
  <si>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</si>
  <si>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</si>
  <si>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</si>
  <si>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C.10.  Punktui</t>
  </si>
  <si>
    <t>D.11.</t>
  </si>
  <si>
    <t>C.11.  Punktui</t>
  </si>
  <si>
    <t>BENDROSIOS SĄNAUDOS</t>
  </si>
  <si>
    <t>E.1.</t>
  </si>
  <si>
    <t>E.1.1.</t>
  </si>
  <si>
    <t>E.2.1.</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</si>
  <si>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</si>
  <si>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</si>
  <si>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</si>
  <si>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</si>
  <si>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</si>
  <si>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</si>
  <si>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</si>
  <si>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</si>
  <si>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</si>
  <si>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</si>
  <si>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</si>
  <si>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</si>
  <si>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</si>
  <si>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</si>
  <si>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</si>
  <si>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</si>
  <si>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</si>
  <si>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</si>
  <si>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</si>
  <si>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</si>
  <si>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</si>
  <si>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</si>
  <si>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</si>
  <si>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</si>
  <si>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</si>
  <si>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</si>
  <si>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</si>
  <si>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</si>
  <si>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</si>
  <si>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</si>
  <si>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</si>
  <si>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</si>
  <si>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</si>
  <si>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</si>
  <si>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</si>
  <si>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</si>
  <si>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</si>
  <si>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</si>
  <si>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</si>
  <si>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</si>
  <si>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</si>
  <si>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</si>
  <si>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</si>
  <si>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Geriamojo vandens tiekimo ir nuotekų tvarkymo bei paviršinių nuotekų tvarkymo paslaugų įmonių apskaitos atskyrimo ir susijusių reikalavimų aprašo 5 priedas</t>
  </si>
  <si>
    <t>Ataskaitinio laikotarpio reguliuojamos veiklos ilgalaikio turto įsigijimo ir likutinės vertės suvestinė  ataskaita  (tūkst. Eur)</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</si>
  <si>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</si>
  <si>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</si>
  <si>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</si>
  <si>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</si>
  <si>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</si>
  <si>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</si>
  <si>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</si>
  <si>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</si>
  <si>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</si>
  <si>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</si>
  <si>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r>
      <t xml:space="preserve">paviršinių nuotekų tvarkymo reguliuojamo ilgalaikio turto likutinė vertė (pagal RAS),jei yra </t>
    </r>
    <r>
      <rPr>
        <b/>
        <sz val="9"/>
        <rFont val="Times New Roman"/>
        <family val="1"/>
        <charset val="186"/>
      </rPr>
      <t xml:space="preserve">atskira </t>
    </r>
    <r>
      <rPr>
        <sz val="9"/>
        <rFont val="Times New Roman"/>
        <family val="1"/>
        <charset val="186"/>
      </rPr>
      <t>paviršinių nuotekų surinkimo sistema</t>
    </r>
  </si>
  <si>
    <t>Apskaitos veiklos  reguliuojamo ilgalaikio turto likutinė vertė (pagal RAS)</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</si>
  <si>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</si>
  <si>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</si>
  <si>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</si>
  <si>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</si>
  <si>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</si>
  <si>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</si>
  <si>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</si>
  <si>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</si>
  <si>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</si>
  <si>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</si>
  <si>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</si>
  <si>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</si>
  <si>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</si>
  <si>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</si>
  <si>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</si>
  <si>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</si>
  <si>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</si>
  <si>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</si>
  <si>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</si>
  <si>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</si>
  <si>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</si>
  <si>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</si>
  <si>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</si>
  <si>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</si>
  <si>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</si>
  <si>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</si>
  <si>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r>
      <t xml:space="preserve">paviršinių nuotekų tvarkymo reguliuojamo ilgalaikio turto įsigijimo vertė (pagal RAS), jei yra </t>
    </r>
    <r>
      <rPr>
        <b/>
        <sz val="9"/>
        <rFont val="Times New Roman"/>
        <family val="1"/>
        <charset val="186"/>
      </rPr>
      <t>atskira</t>
    </r>
    <r>
      <rPr>
        <sz val="9"/>
        <rFont val="Times New Roman"/>
        <family val="1"/>
        <charset val="186"/>
      </rPr>
      <t xml:space="preserve"> paviršinių nuotekų surinkimo sistema</t>
    </r>
  </si>
  <si>
    <t>Apskaitos veiklos  reguliuojamo ilgalaikio turto įsigijimo vertė (pagal RAS)</t>
  </si>
  <si>
    <t>GVTNT VEIKLOS REGULIUOJAMAM ILGALAIKIUI TURTUI (PAGAL RAS) NEPRISKIRTINO TURTO ĮSIGIJIMO VERTĖS</t>
  </si>
  <si>
    <t>GVTNT Ilgalaikio turto įsigijimo verčių pagal RAS ir FAS skirtumas</t>
  </si>
  <si>
    <t>KITŲ VEIKLŲ ILGALAIKIO TURTO  ĮSIGIJIMO VERTĖ</t>
  </si>
  <si>
    <t>kitos reguliuojamosios veiklos ilgalaikio turto įsigijimo vertė</t>
  </si>
  <si>
    <t>nereguliuojamosios veiklos ilgalaikio turto įsigijimo vertė</t>
  </si>
  <si>
    <t>Geriamojo vandens tiekimo ir nuotekų tvarkymo bei paviršinių nuotekų tvarkymo paslaugų įmonių apskaitos atskyrimo ir susijusių reikalavimų aprašo 6 priedas</t>
  </si>
  <si>
    <t>Ataskaitinio laikotarpio reguliuojamo ilgalaikio turto įsigijimo vertės (suskaičiuotos pagal Aprašo nuostatas) paskirstymo verslo vienetams ir paslaugoms ataskaita  (tūkst. Eur)</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</si>
  <si>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</si>
  <si>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</si>
  <si>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</si>
  <si>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</si>
  <si>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</si>
  <si>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vandens siurbliai, nuotekų ir dumblo siurbliai virš 5 kW, kita įranga ( siurblių valdymo įranga, elektrotechninė įranga, stacionarios ir mobilios darbo bei hidrodinaminės mašinos, staklės, sklendės, grotelės, grėbliai, grandikliai, filtrai, centrifugos)</t>
  </si>
  <si>
    <t xml:space="preserve">apskaitos prietaisai </t>
  </si>
  <si>
    <t>įrankiai (matavimo priemonės, elektriniai įrankiai ir prietaisai, gamybinis inventorius ir kt.)</t>
  </si>
  <si>
    <t>KITAS ILGALAIKIS TURTAS</t>
  </si>
  <si>
    <t>A.6.2.</t>
  </si>
  <si>
    <t>A.6.3.</t>
  </si>
  <si>
    <t>TIESIOGIAI PASKIRSTOMAS ILGALAIKIS TURTAS</t>
  </si>
  <si>
    <t>B.1.3.</t>
  </si>
  <si>
    <t>B.2.3.</t>
  </si>
  <si>
    <t>B.2.4.</t>
  </si>
  <si>
    <t>B.6.2.</t>
  </si>
  <si>
    <t>B.6.3.</t>
  </si>
  <si>
    <t>Netiesioginės sąnaudos</t>
  </si>
  <si>
    <t>NETIESIOGIAI PASKIRSTOMAS ILGALAIKIS TURTAS</t>
  </si>
  <si>
    <t>C.1.3.</t>
  </si>
  <si>
    <t>C.2.4.</t>
  </si>
  <si>
    <t>C.3.2.</t>
  </si>
  <si>
    <t>C.5.1.</t>
  </si>
  <si>
    <t>C.5.2.</t>
  </si>
  <si>
    <t>Netiesiogiai paskirstomo ilgalaikio turto paskirstymo kriterijus</t>
  </si>
  <si>
    <t>5. Paviršinių nuotekų tvarkymas (jei yra atskirtas paviršinių nuotekų tvarkymo turtas)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</si>
  <si>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</si>
  <si>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</si>
  <si>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</si>
  <si>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</si>
  <si>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</si>
  <si>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</si>
  <si>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</si>
  <si>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</si>
  <si>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</si>
  <si>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</si>
  <si>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</si>
  <si>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</si>
  <si>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</si>
  <si>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</si>
  <si>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</si>
  <si>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</si>
  <si>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</si>
  <si>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</si>
  <si>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</si>
  <si>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</si>
  <si>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</si>
  <si>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Bendrosios sąnaudos</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</si>
  <si>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</si>
  <si>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</si>
  <si>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</si>
  <si>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</si>
  <si>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</si>
  <si>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</si>
  <si>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</si>
  <si>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</si>
  <si>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</si>
  <si>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</si>
  <si>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</si>
  <si>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</si>
  <si>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</si>
  <si>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</si>
  <si>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</si>
  <si>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</si>
  <si>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</si>
  <si>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</si>
  <si>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</si>
  <si>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</si>
  <si>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</si>
  <si>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</si>
  <si>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</si>
  <si>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</si>
  <si>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</si>
  <si>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</si>
  <si>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</si>
  <si>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</si>
  <si>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</si>
  <si>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</si>
  <si>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</si>
  <si>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</si>
  <si>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</si>
  <si>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</si>
  <si>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</si>
  <si>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</si>
  <si>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</si>
  <si>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</si>
  <si>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Geriamojo vandens tiekimo ir nuotekų tvarkymo bei paviršinių nuotekų tvarkymo paslaugų įmonių apskaitos atskyrimo ir susijusių reikalavimų aprašo 7 priedas</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</si>
  <si>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</si>
  <si>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8 priedas</t>
  </si>
  <si>
    <t>Ataskaitinio laikotarpio geriamojo vandens ir nuotekų tvarkymo paslaugų realizacija</t>
  </si>
  <si>
    <t>RODIKLIAI</t>
  </si>
  <si>
    <t>Matavimo vienetai</t>
  </si>
  <si>
    <t>G E R I A M A S I S  V A N D U O</t>
  </si>
  <si>
    <t xml:space="preserve">IŠGAUTO POŽEMINIO VANDENS KIEKIS  </t>
  </si>
  <si>
    <r>
      <t>tūkst. m</t>
    </r>
    <r>
      <rPr>
        <b/>
        <vertAlign val="superscript"/>
        <sz val="10"/>
        <rFont val="Times New Roman"/>
        <family val="1"/>
        <charset val="186"/>
      </rPr>
      <t>3</t>
    </r>
  </si>
  <si>
    <t xml:space="preserve">PARUOŠTO GERIAMOJO VANDENS KIEKIS </t>
  </si>
  <si>
    <t xml:space="preserve">PATIEKTO GERIAMOJO VANDENS KIEKIS  </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</si>
  <si>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</si>
  <si>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</si>
  <si>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</si>
  <si>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</si>
  <si>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</si>
  <si>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</si>
  <si>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</si>
  <si>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</si>
  <si>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</si>
  <si>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</si>
  <si>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</si>
  <si>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</si>
  <si>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</si>
  <si>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</si>
  <si>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</si>
  <si>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</si>
  <si>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</si>
  <si>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</si>
  <si>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</si>
  <si>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</si>
  <si>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</si>
  <si>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</si>
  <si>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</si>
  <si>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</si>
  <si>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</si>
  <si>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</si>
  <si>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</si>
  <si>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</si>
  <si>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</si>
  <si>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tūkst. m3</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</si>
  <si>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</si>
  <si>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</si>
  <si>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</si>
  <si>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</si>
  <si>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</si>
  <si>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</si>
  <si>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</si>
  <si>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</si>
  <si>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</si>
  <si>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</si>
  <si>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</si>
  <si>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</si>
  <si>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</si>
  <si>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</si>
  <si>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</si>
  <si>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scheme val="minor"/>
      </rPr>
      <t>3</t>
    </r>
  </si>
  <si>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</si>
  <si>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</si>
  <si>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</si>
  <si>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</si>
  <si>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</si>
  <si>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</si>
  <si>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</si>
  <si>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</si>
  <si>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</si>
  <si>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</si>
  <si>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</si>
  <si>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</si>
  <si>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11.1.1.2.</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</si>
  <si>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</si>
  <si>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</si>
  <si>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</si>
  <si>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</si>
  <si>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</si>
  <si>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</si>
  <si>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</si>
  <si>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</si>
  <si>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</si>
  <si>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</si>
  <si>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</si>
  <si>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</si>
  <si>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</si>
  <si>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</si>
  <si>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</si>
  <si>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</si>
  <si>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</si>
  <si>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</si>
  <si>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</si>
  <si>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</si>
  <si>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</si>
  <si>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</si>
  <si>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</si>
  <si>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</si>
  <si>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</si>
  <si>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</si>
  <si>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</si>
  <si>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</si>
  <si>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</si>
  <si>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</si>
  <si>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</si>
  <si>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</si>
  <si>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</si>
  <si>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</si>
  <si>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</si>
  <si>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</si>
  <si>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</si>
  <si>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18.</t>
  </si>
  <si>
    <t>NEAPSKAITYTŲ BUITINIŲ IR GAMYBINIŲ NUOTEKŲ KIEKIS NUO SURINKTŲ NUOTEKŲ KIEKIO</t>
  </si>
  <si>
    <t>19.</t>
  </si>
  <si>
    <t>NEAPMOKĖTAS PAVIRŠINIŲ NUOTEKŲ KIEKIS NUO SURINKTŲ NUOTEKŲ KIEKIO</t>
  </si>
  <si>
    <t>V A R T O T O J A I</t>
  </si>
  <si>
    <t>20.</t>
  </si>
  <si>
    <t>Gyventojų skaičius aptarnaujamoje teritorijoje</t>
  </si>
  <si>
    <t>žm.</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</si>
  <si>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</si>
  <si>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</si>
  <si>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</si>
  <si>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</si>
  <si>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</si>
  <si>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</si>
  <si>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</si>
  <si>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</si>
  <si>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</si>
  <si>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</si>
  <si>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</si>
  <si>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</si>
  <si>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</si>
  <si>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</si>
  <si>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</si>
  <si>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</si>
  <si>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</si>
  <si>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</si>
  <si>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</si>
  <si>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</si>
  <si>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</si>
  <si>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</si>
  <si>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</si>
  <si>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</si>
  <si>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</si>
  <si>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</si>
  <si>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</si>
  <si>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</si>
  <si>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</si>
  <si>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</si>
  <si>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</si>
  <si>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</si>
  <si>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</si>
  <si>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</si>
  <si>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</si>
  <si>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Geriamojo vandens tiekimo ir nuotekų tvarkymo bei paviršinių nuotekų tvarkymo paslaugų įmonių apskaitos atskyrimo ir susijusių reikalavimų aprašo 9 priedas</t>
  </si>
  <si>
    <t>Ataskaitinio laikotarpio technologiniai rodikliai</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</si>
  <si>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</si>
  <si>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</si>
  <si>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</si>
  <si>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</si>
  <si>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</si>
  <si>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</si>
  <si>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</si>
  <si>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</si>
  <si>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</si>
  <si>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</si>
  <si>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</si>
  <si>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</si>
  <si>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</si>
  <si>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</si>
  <si>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</si>
  <si>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</si>
  <si>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</si>
  <si>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</si>
  <si>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</si>
  <si>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</si>
  <si>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</si>
  <si>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</si>
  <si>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</si>
  <si>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</si>
  <si>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</si>
  <si>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</si>
  <si>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</si>
  <si>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</si>
  <si>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</si>
  <si>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</si>
  <si>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</si>
  <si>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</si>
  <si>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</si>
  <si>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</si>
  <si>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</si>
  <si>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</si>
  <si>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</si>
  <si>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</si>
  <si>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</si>
  <si>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</si>
  <si>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</si>
  <si>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</si>
  <si>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</si>
  <si>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</si>
  <si>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</si>
  <si>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</si>
  <si>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</si>
  <si>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</si>
  <si>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</si>
  <si>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</si>
  <si>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</si>
  <si>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</si>
  <si>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</si>
  <si>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</si>
  <si>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</si>
  <si>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</si>
  <si>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</si>
  <si>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</si>
  <si>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</si>
  <si>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</si>
  <si>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</si>
  <si>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</si>
  <si>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</si>
  <si>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</si>
  <si>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</si>
  <si>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</si>
  <si>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</si>
  <si>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Vidutinis svertinis vandens pakėlimo aukštis ruošime (įvertinant slėgį)</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</si>
  <si>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</si>
  <si>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</si>
  <si>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</si>
  <si>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</si>
  <si>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</si>
  <si>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</si>
  <si>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</si>
  <si>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</si>
  <si>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D.5.1.</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</si>
  <si>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</si>
  <si>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</si>
  <si>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</si>
  <si>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</si>
  <si>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</si>
  <si>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</si>
  <si>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</si>
  <si>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</si>
  <si>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</si>
  <si>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</si>
  <si>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</si>
  <si>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</si>
  <si>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</si>
  <si>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</si>
  <si>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</si>
  <si>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</si>
  <si>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</si>
  <si>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</si>
  <si>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</si>
  <si>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</si>
  <si>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</si>
  <si>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</si>
  <si>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</si>
  <si>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</si>
  <si>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</si>
  <si>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</si>
  <si>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</si>
  <si>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</si>
  <si>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</si>
  <si>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</si>
  <si>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</si>
  <si>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</si>
  <si>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</si>
  <si>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</si>
  <si>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</si>
  <si>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</si>
  <si>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</si>
  <si>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</si>
  <si>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</si>
  <si>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</si>
  <si>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</si>
  <si>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</si>
  <si>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</si>
  <si>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G.3.</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</si>
  <si>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</si>
  <si>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</si>
  <si>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</si>
  <si>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</si>
  <si>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</si>
  <si>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</si>
  <si>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</si>
  <si>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</si>
  <si>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</si>
  <si>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</si>
  <si>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</si>
  <si>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</si>
  <si>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</si>
  <si>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</si>
  <si>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</si>
  <si>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</si>
  <si>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</si>
  <si>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</si>
  <si>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</si>
  <si>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</si>
  <si>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</si>
  <si>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</si>
  <si>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</si>
  <si>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</si>
  <si>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</si>
  <si>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</si>
  <si>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</si>
  <si>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</si>
  <si>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</si>
  <si>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</si>
  <si>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</si>
  <si>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</si>
  <si>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</si>
  <si>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</si>
  <si>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</si>
  <si>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</si>
  <si>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</si>
  <si>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</si>
  <si>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</si>
  <si>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</si>
  <si>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</si>
  <si>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</si>
  <si>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</si>
  <si>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tonos</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</si>
  <si>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</si>
  <si>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</si>
  <si>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</si>
  <si>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</si>
  <si>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</si>
  <si>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</si>
  <si>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</si>
  <si>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</si>
  <si>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</si>
  <si>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</si>
  <si>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</si>
  <si>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</si>
  <si>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</si>
  <si>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</si>
  <si>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</si>
  <si>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</si>
  <si>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</si>
  <si>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</si>
  <si>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</si>
  <si>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</si>
  <si>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</si>
  <si>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</si>
  <si>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</si>
  <si>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</si>
  <si>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</si>
  <si>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</si>
  <si>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</si>
  <si>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</si>
  <si>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</si>
  <si>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</si>
  <si>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</si>
  <si>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</si>
  <si>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</si>
  <si>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</si>
  <si>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</si>
  <si>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</si>
  <si>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</si>
  <si>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</si>
  <si>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</si>
  <si>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</si>
  <si>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</si>
  <si>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</si>
  <si>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</si>
  <si>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</si>
  <si>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</si>
  <si>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</si>
  <si>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</si>
  <si>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</si>
  <si>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</si>
  <si>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</si>
  <si>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</si>
  <si>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</si>
  <si>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</si>
  <si>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</si>
  <si>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</si>
  <si>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</si>
  <si>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</si>
  <si>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</si>
  <si>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</si>
  <si>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</si>
  <si>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</si>
  <si>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</si>
  <si>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</si>
  <si>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</si>
  <si>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</si>
  <si>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</si>
  <si>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</si>
  <si>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</si>
  <si>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</si>
  <si>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</si>
  <si>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</si>
  <si>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</si>
  <si>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</si>
  <si>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</si>
  <si>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</si>
  <si>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</si>
  <si>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</si>
  <si>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</si>
  <si>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</si>
  <si>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</si>
  <si>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</si>
  <si>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</si>
  <si>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</si>
  <si>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</si>
  <si>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</si>
  <si>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</si>
  <si>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</si>
  <si>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</si>
  <si>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</si>
  <si>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</si>
  <si>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</si>
  <si>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</si>
  <si>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</si>
  <si>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</si>
  <si>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</si>
  <si>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</si>
  <si>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</si>
  <si>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</si>
  <si>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</si>
  <si>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</si>
  <si>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</si>
  <si>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</si>
  <si>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</si>
  <si>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</si>
  <si>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</si>
  <si>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</si>
  <si>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</si>
  <si>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</si>
  <si>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</si>
  <si>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</si>
  <si>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</si>
  <si>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</si>
  <si>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</si>
  <si>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</si>
  <si>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</si>
  <si>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</si>
  <si>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</si>
  <si>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</si>
  <si>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</si>
  <si>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</si>
  <si>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</si>
  <si>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</si>
  <si>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</si>
  <si>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</si>
  <si>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</si>
  <si>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</si>
  <si>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</si>
  <si>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</si>
  <si>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</si>
  <si>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</si>
  <si>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</si>
  <si>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</si>
  <si>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</si>
  <si>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Geriamojo vandens tiekimo ir nuotekų tvarkymo bei paviršinių nuotekų tvarkymo paslaugų įmonių apskaitos atskyrimo ir susijusių reikalavimų aprašo 10 priedas</t>
  </si>
  <si>
    <t xml:space="preserve">Ataskaitinio laikotarpio personalo duomenų ataskaita </t>
  </si>
  <si>
    <t>RODIKLIS</t>
  </si>
  <si>
    <t>Pastabos</t>
  </si>
  <si>
    <t>A</t>
  </si>
  <si>
    <t xml:space="preserve">DARBUOTOJŲ SKAIČIUS ĮMONĖJE IŠ VISO </t>
  </si>
  <si>
    <t>B</t>
  </si>
  <si>
    <t xml:space="preserve">DARBUOTOJŲ SKAIČIUS REGULIUOJAMOJE VEIKLOJE </t>
  </si>
  <si>
    <t>B.1</t>
  </si>
  <si>
    <t xml:space="preserve">Tiesiogiai priskirtų reguliuojamai veiklai darbuotojų skaičius </t>
  </si>
  <si>
    <t>Geriamojo vandens tiekimo (GVT) veikloje</t>
  </si>
  <si>
    <t>B.1.1.1.</t>
  </si>
  <si>
    <t>iš šio skaičiaus:                     vandens gavyboje</t>
  </si>
  <si>
    <t>B.1.1.2.</t>
  </si>
  <si>
    <t>vandens ruošime</t>
  </si>
  <si>
    <t>B.1.1.3.</t>
  </si>
  <si>
    <t>vandens pristatyme</t>
  </si>
  <si>
    <t xml:space="preserve">Nuotekų tvarkymo (NT) veikloje
</t>
  </si>
  <si>
    <t>B.1.2.1.</t>
  </si>
  <si>
    <t>iš šio skaičiaus:    nuotekų surinkime</t>
  </si>
  <si>
    <t>B.1.2.2.</t>
  </si>
  <si>
    <t>nuotekų valyme</t>
  </si>
  <si>
    <t>B.1.2.3.</t>
  </si>
  <si>
    <t>nuotekų dumblo tvarkyme</t>
  </si>
  <si>
    <t>Paviršinių nuotekų tvarkymo veikloje*</t>
  </si>
  <si>
    <t>B.1.4.</t>
  </si>
  <si>
    <t xml:space="preserve">Apskaitos veikloje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</si>
  <si>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</si>
  <si>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</si>
  <si>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</si>
  <si>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</si>
  <si>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</si>
  <si>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</si>
  <si>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</si>
  <si>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</si>
  <si>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</si>
  <si>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</si>
  <si>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</si>
  <si>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</si>
  <si>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tūkst. Eur</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</si>
  <si>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</si>
  <si>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</si>
  <si>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</si>
  <si>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</si>
  <si>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</si>
  <si>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</si>
  <si>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</si>
  <si>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</si>
  <si>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</si>
  <si>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</si>
  <si>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</si>
  <si>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</si>
  <si>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</si>
  <si>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</si>
  <si>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</si>
  <si>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 pildyti tik esant atskirai paviršinių nuotekų tvarkymo sistemai</t>
  </si>
  <si>
    <t>Geriamojo vandens tiekimo ir nuotekų tvarkymo bei paviršinių nuotekų tvarkymo paslaugų įmonių apskaitos atskyrimo ir susijusių reikalavimų aprašo 11 priedas</t>
  </si>
  <si>
    <t>Ataskaitinio laikotarpio elektros energijos (įskaitant ir savo pasigamintą) suvartojimo ataskaita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</si>
  <si>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</si>
  <si>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</si>
  <si>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</si>
  <si>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</si>
  <si>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</si>
  <si>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A.1.1.2.</t>
  </si>
  <si>
    <t>A.1.1.3.</t>
  </si>
  <si>
    <t>A.1.1.4.</t>
  </si>
  <si>
    <t xml:space="preserve"> nuotekų surinkime</t>
  </si>
  <si>
    <t>A.1.1.5.</t>
  </si>
  <si>
    <t>A.1.1.6.</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</si>
  <si>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</si>
  <si>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</si>
  <si>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</si>
  <si>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</si>
  <si>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</si>
  <si>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</si>
  <si>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</si>
  <si>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</si>
  <si>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</si>
  <si>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</si>
  <si>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</si>
  <si>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</si>
  <si>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</si>
  <si>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</si>
  <si>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</si>
  <si>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</si>
  <si>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</si>
  <si>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</si>
  <si>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</si>
  <si>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</si>
  <si>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color theme="1"/>
        <rFont val="Times New Roman"/>
        <family val="1"/>
        <charset val="186"/>
      </rPr>
      <t>2</t>
    </r>
    <r>
      <rPr>
        <b/>
        <sz val="10"/>
        <color theme="1"/>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</si>
  <si>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</si>
  <si>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</si>
  <si>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</si>
  <si>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</si>
  <si>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</si>
  <si>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vandens pristatyme (įvertinant slėgį)</t>
  </si>
  <si>
    <t>F.1.1.3.</t>
  </si>
  <si>
    <t xml:space="preserve">Patiekto geriamojo vandens kiekis  </t>
  </si>
  <si>
    <r>
      <t>tūkst. m</t>
    </r>
    <r>
      <rPr>
        <b/>
        <i/>
        <vertAlign val="superscript"/>
        <sz val="10"/>
        <rFont val="Times New Roman"/>
        <family val="1"/>
        <charset val="186"/>
      </rPr>
      <t>3</t>
    </r>
  </si>
  <si>
    <t>8 priedas</t>
  </si>
  <si>
    <t>F.1.2.</t>
  </si>
  <si>
    <t>Elektros energijos suvartojimas vandens ruošimo veikloje</t>
  </si>
  <si>
    <t>kWh/m³</t>
  </si>
  <si>
    <t>F.1.2.1.</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</si>
  <si>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</si>
  <si>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</si>
  <si>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</si>
  <si>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</si>
  <si>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</si>
  <si>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</si>
  <si>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</si>
  <si>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</si>
  <si>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</si>
  <si>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</si>
  <si>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r>
      <t>tūkst. m</t>
    </r>
    <r>
      <rPr>
        <b/>
        <i/>
        <vertAlign val="superscript"/>
        <sz val="10"/>
        <color theme="1"/>
        <rFont val="Times New Roman"/>
        <family val="1"/>
        <charset val="186"/>
      </rPr>
      <t>3</t>
    </r>
  </si>
  <si>
    <t>F.1.4.</t>
  </si>
  <si>
    <t>Elektros energijos suvartojimas nuotekoms valyti</t>
  </si>
  <si>
    <t>kWh/tona</t>
  </si>
  <si>
    <t>F.1.4.1.</t>
  </si>
  <si>
    <t>Pašalinta teršalų iš išvalytų atitekančių nuotekų (BDS7)</t>
  </si>
  <si>
    <t>F.1.5.</t>
  </si>
  <si>
    <t>Elektros energijos vidutinė kaina reguliuojamoje veikloje</t>
  </si>
  <si>
    <t>Eur/kWh</t>
  </si>
  <si>
    <t>F.1.5.1.</t>
  </si>
  <si>
    <t>Elektros energijos sąnaudos reguliuojamoje veikloje</t>
  </si>
  <si>
    <t>Ūkio subjektas: UAB „Pasvalio vandenys“</t>
  </si>
  <si>
    <t>Ataskaitinis laikotarpis: 2020-01-01 - 2020-12-31</t>
  </si>
  <si>
    <t>C.1.  Punktui Tiesiogiai paslaugoms priskirto naudojamo turto buhalterinė įsigijimo vertė</t>
  </si>
  <si>
    <t>C1.Elektros energija įrenginiams</t>
  </si>
  <si>
    <t>C2.Elektros energija patalpų eksploatacijai</t>
  </si>
  <si>
    <t>C.2.  Punktui  Tiesiogiai paslaugoms priskirto naudojamo turto buhalterinė įsigijimo vertė</t>
  </si>
  <si>
    <t>E1.Kuras mašinoms ir gamybiniam transportui</t>
  </si>
  <si>
    <t>E2.Kuras lengviesiams automobiliams</t>
  </si>
  <si>
    <t>C.3.  Punktui  Tiesiogiai paslaugoms priskirto naudojamo turto buhalterinė įsigijimo vertė</t>
  </si>
  <si>
    <t>C3.Šilumos energija</t>
  </si>
  <si>
    <t>C.4.  Punktui  Tiesiogiai paslaugoms priskirto naudojamo turto buhalterinė įsigijimo vertė</t>
  </si>
  <si>
    <t>A3.Eksploatacinės medžiagos ir remontas</t>
  </si>
  <si>
    <t>A4.Remonto ir aptarnavimo paslaugų pirkimo sąnaudos</t>
  </si>
  <si>
    <t>A5.Metrologinės patikros sąnaudos</t>
  </si>
  <si>
    <t>A6.Avarijų šalinimo sąnaudos</t>
  </si>
  <si>
    <t xml:space="preserve">A7.Kitos techninio aptarnavimo ir patikros paslaugos </t>
  </si>
  <si>
    <t>A1.Ilgalaikio turto nusidėvėjimas</t>
  </si>
  <si>
    <t>C.5.  Punktui Tiesiogiai paslaugoms priskirto naudojamo turto buhalterinė įsigijimo vertė</t>
  </si>
  <si>
    <t>C.6.  Punktui Tiesiogiai paslaugoms priskirto naudojamo turto buhalterinė įsigijimo vertė</t>
  </si>
  <si>
    <t>B1.Darbo užmokestis</t>
  </si>
  <si>
    <t>B2.Soc. draudimas</t>
  </si>
  <si>
    <t>B3.Darbo saugos priemonės</t>
  </si>
  <si>
    <t>B5.Kitos personalo sąnaudos</t>
  </si>
  <si>
    <t>C.7.  Punktui Tiesiogiai paslaugoms priskirto naudojamo turto buhalterinė įsigijimo vertė</t>
  </si>
  <si>
    <t>L3.Nekilnojamo turto mokesčai</t>
  </si>
  <si>
    <t>L4.Žemės nuomos mokesčiai</t>
  </si>
  <si>
    <t>L6.Kiti mokesčiai</t>
  </si>
  <si>
    <t>C.8.  Punktui Tiesiogiai paslaugoms priskirto naudojamo turto buhalterinė įsigijimo vertė</t>
  </si>
  <si>
    <t>I1.Bankų paslaugos</t>
  </si>
  <si>
    <t xml:space="preserve">K12.Kitos finansinės sąnaudos			</t>
  </si>
  <si>
    <t>C.9.  Punktui Tiesiogiai paslaugoms priskirto naudojamo turto buhalterinė įsigijimo vertė</t>
  </si>
  <si>
    <t>I3.Teisinės paslaugos</t>
  </si>
  <si>
    <t xml:space="preserve">K8.Žyminio mokesčio sąnaudos			</t>
  </si>
  <si>
    <t>I9.Konsultacinės paslaugos</t>
  </si>
  <si>
    <t>I2.Telekomunikacijos paslaugos</t>
  </si>
  <si>
    <t>K6.Pašto, pasiuntinių paslaugų sąnaudos</t>
  </si>
  <si>
    <t>K1.Kanceliarinės sąnaudos</t>
  </si>
  <si>
    <t xml:space="preserve">I7.Org. inventoriaus aptarnavimo sąnaudos		</t>
  </si>
  <si>
    <t xml:space="preserve">K7.Profesinės literatūros, spaudos sąnaudos			</t>
  </si>
  <si>
    <t>I6.Patalpų priežiūros paslaugų pirkimo sąnaudos</t>
  </si>
  <si>
    <t>I10.Apskaitos ir audito paslaugų pirkimo sąnaudos</t>
  </si>
  <si>
    <t>F1.Transporto paslaugų pirkimo sąnaudos</t>
  </si>
  <si>
    <t>I4.Gyventojų įmokų administravimas</t>
  </si>
  <si>
    <t>K3.Vartotojų informavimo paslaugų pirkimo sąnaudos</t>
  </si>
  <si>
    <t>K5.Administracinės ir kitos sąnaudos</t>
  </si>
  <si>
    <t>K4.Rinkodaros ir pardavimų sąnaudos</t>
  </si>
  <si>
    <t>C.10.  Punktui Tiesiogiai paslaugoms priskirto naudojamo turto buhalterinė įsigijimo vertė</t>
  </si>
  <si>
    <t xml:space="preserve">K10.Kitos pastovios sąnaudos			</t>
  </si>
  <si>
    <t>C.11.  Punktui Tiesiogiai paslaugoms priskirto naudojamo turto buhalterinė įsigijimo vertė</t>
  </si>
  <si>
    <t>I.1.standartinė programinė įranga</t>
  </si>
  <si>
    <t>C.1.1  Punktui Tiesiogiai paslaugoms priskirto naudojamo turto buhalterinė įsigijimo vertė</t>
  </si>
  <si>
    <t>I.1.spec. programinė įranga</t>
  </si>
  <si>
    <t>C.1.2.  Punktui Tiesiogiai paslaugoms priskirto naudojamo turto buhalterinė įsigijimo vertė</t>
  </si>
  <si>
    <t>I.1.kitas nematerialus turtas</t>
  </si>
  <si>
    <t>C.1.3.  Punktui Tiesiogiai paslaugoms priskirto naudojamo turto buhalterinė įsigijimo vertė</t>
  </si>
  <si>
    <t>II.2.1.Pastatai</t>
  </si>
  <si>
    <t>C.2.1  Punktui Tiesiogiai paslaugoms priskirto naudojamo turto buhalterinė įsigijimo vertė</t>
  </si>
  <si>
    <t xml:space="preserve">II.2.2.keliai, šaligatviai ir tvoros </t>
  </si>
  <si>
    <t>C.2.2. Punktui Tiesiogiai paslaugoms priskirto naudojamo turto buhalterinė įsigijimo vertė</t>
  </si>
  <si>
    <t>II.2.3.vamzdynai</t>
  </si>
  <si>
    <t>C.2.3  Punktui Tiesiogiai paslaugoms priskirto naudojamo turto buhalterinė įsigijimo vertė</t>
  </si>
  <si>
    <t>II.2.4.Kiti įrenginiai</t>
  </si>
  <si>
    <t>C.2.4  Punktui Tiesiogiai paslaugoms priskirto naudojamo turto buhalterinė įsigijimo vertė</t>
  </si>
  <si>
    <t>II.3.1.vandens siurbliai, nuotekų ir dumblo siurbliai virš 5 kW, kita įranga</t>
  </si>
  <si>
    <t>C.3.1.  Punktui Tiesiogiai paslaugoms priskirto naudojamo turto buhalterinė įsigijimo vertė</t>
  </si>
  <si>
    <t>II.3.2.nuotekų ir dumblo siurbliai iki 5 kW</t>
  </si>
  <si>
    <t>C.3.2.  Punktui Tiesiogiai paslaugoms priskirto naudojamo turto buhalterinė įsigijimo vertė</t>
  </si>
  <si>
    <t>II.4.1. apskaitos prietaisai</t>
  </si>
  <si>
    <t>C.4.1  Punktui Tiesiogiai paslaugoms priskirto naudojamo turto buhalterinė įsigijimo vertė</t>
  </si>
  <si>
    <t>II.4.2. įrankiai</t>
  </si>
  <si>
    <t>C.4.2  Punktui Tiesiogiai paslaugoms priskirto naudojamo turto buhalterinė įsigijimo vertė</t>
  </si>
  <si>
    <t>II.5.1.lengvieji automobiliai</t>
  </si>
  <si>
    <t>C.5.1  Punktui Tiesiogiai paslaugoms priskirto naudojamo turto buhalterinė įsigijimo vertė</t>
  </si>
  <si>
    <t>II.5.2.kitos transporto priemonės</t>
  </si>
  <si>
    <t>C.5.2.  Punktui Tiesiogiai paslaugoms priskirto naudojamo turto buhalterinė įsigijimo vertė</t>
  </si>
  <si>
    <t>II.6.1. Žemė</t>
  </si>
  <si>
    <t>C.6.1.  Punktui Tiesiogiai paslaugoms priskirto naudojamo turto buhalterinė įsigijimo vertė</t>
  </si>
  <si>
    <t>II.6.2. baldai</t>
  </si>
  <si>
    <t>C.6.2.  Punktui Tiesiogiai paslaugoms priskirto naudojamo turto buhalterinė įsigijimo vertė</t>
  </si>
  <si>
    <t>II.6.3. kompiuterinė technika</t>
  </si>
  <si>
    <t>C.6.3.  Punktui Tiesiogiai paslaugoms priskirto naudojamo turto buhalterinė įsigijimo vertė</t>
  </si>
  <si>
    <t>I.Apskaitos veikla</t>
  </si>
  <si>
    <t>II.Gavyba</t>
  </si>
  <si>
    <t>II.Ruošimas</t>
  </si>
  <si>
    <t>II.Pristatymas</t>
  </si>
  <si>
    <t>III.Surinkimas</t>
  </si>
  <si>
    <t>III.Valymas</t>
  </si>
  <si>
    <t>III.Dumblas</t>
  </si>
  <si>
    <t>III.Pav.nuotekos</t>
  </si>
  <si>
    <t>IV.Kita_reguliuojama</t>
  </si>
  <si>
    <t>V.Nereguliuojama</t>
  </si>
  <si>
    <t>Žemė</t>
  </si>
  <si>
    <t>baldai</t>
  </si>
  <si>
    <t>kompiuterinė technika</t>
  </si>
  <si>
    <t>II.2.2.1.keliai</t>
  </si>
  <si>
    <t>II.2.2.2.aikštelės</t>
  </si>
  <si>
    <t>II.2.2.3.šaligatviai</t>
  </si>
  <si>
    <t xml:space="preserve">II.2.2.4.tvoros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</si>
</sst>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_(* \(#,##0\);_(* &quot;-&quot;_);_(@_)"/>
    <numFmt numFmtId="165" formatCode="_-* #,##0.00\ _€_-;\-* #,##0.00\ _€_-;_-* &quot;-&quot;??\ _€_-;_-@_-"/>
    <numFmt numFmtId="166" formatCode="0.00000"/>
    <numFmt numFmtId="167" formatCode="#,##0.00000"/>
    <numFmt numFmtId="168" formatCode="#,##0.000"/>
    <numFmt numFmtId="169" formatCode="#,##0.0000"/>
    <numFmt numFmtId="170" formatCode="#,##0.0"/>
    <numFmt numFmtId="171" formatCode="_-* #,##0.00\ _L_t_-;\-* #,##0.00\ _L_t_-;_-* &quot;-&quot;??\ _L_t_-;_-@_-"/>
    <numFmt numFmtId="172" formatCode="0.0"/>
    <numFmt numFmtId="173" formatCode="0.0%"/>
  </numFmts>
  <fonts count="57">
    <font>
      <sz val="11"/>
      <color theme="1"/>
      <name val="Calibri"/>
      <family val="2"/>
      <charset val="186"/>
      <scheme val="minor"/>
    </font>
    <font>
      <sz val="11"/>
      <color theme="1"/>
      <name val="Calibri"/>
      <family val="2"/>
      <charset val="186"/>
      <scheme val="minor"/>
    </font>
    <font>
      <b/>
      <sz val="11"/>
      <color theme="0"/>
      <name val="Calibri"/>
      <family val="2"/>
      <charset val="186"/>
      <scheme val="minor"/>
    </font>
    <font>
      <sz val="11"/>
      <color theme="0"/>
      <name val="Calibri"/>
      <family val="2"/>
      <charset val="186"/>
      <scheme val="minor"/>
    </font>
    <font>
      <sz val="9"/>
      <color theme="1"/>
      <name val="Times New Roman"/>
      <family val="1"/>
      <charset val="186"/>
    </font>
    <font>
      <b/>
      <sz val="12"/>
      <color theme="1"/>
      <name val="Times New Roman"/>
      <family val="1"/>
      <charset val="186"/>
    </font>
    <font>
      <sz val="12"/>
      <name val="Times New Roman"/>
      <family val="1"/>
      <charset val="186"/>
    </font>
    <font>
      <b/>
      <sz val="10"/>
      <color theme="1"/>
      <name val="Times New Roman"/>
      <family val="1"/>
    </font>
    <font>
      <sz val="10"/>
      <color theme="1"/>
      <name val="Times New Roman"/>
      <family val="1"/>
    </font>
    <font>
      <strike/>
      <sz val="10"/>
      <color theme="1"/>
      <name val="Times New Roman"/>
      <family val="1"/>
    </font>
    <font>
      <sz val="10"/>
      <name val="Times New Roman"/>
      <family val="1"/>
    </font>
    <font>
      <sz val="10"/>
      <color theme="1"/>
      <name val="Times New Roman"/>
      <family val="1"/>
      <charset val="186"/>
    </font>
    <font>
      <sz val="11"/>
      <color theme="1"/>
      <name val="Times New Roman"/>
      <family val="1"/>
      <charset val="186"/>
    </font>
    <font>
      <sz val="11"/>
      <name val="Calibri"/>
      <family val="2"/>
      <scheme val="minor"/>
    </font>
    <font>
      <sz val="11"/>
      <name val="Times New Roman"/>
      <family val="1"/>
      <charset val="186"/>
    </font>
    <font>
      <b/>
      <sz val="12"/>
      <name val="Times New Roman"/>
      <family val="1"/>
      <charset val="186"/>
    </font>
    <font>
      <b/>
      <sz val="10"/>
      <name val="Times New Roman"/>
      <family val="1"/>
      <charset val="186"/>
    </font>
    <font>
      <sz val="10"/>
      <name val="Times New Roman"/>
      <family val="1"/>
      <charset val="186"/>
    </font>
    <font>
      <b/>
      <sz val="10"/>
      <color theme="1"/>
      <name val="Calibri"/>
      <family val="2"/>
      <charset val="186"/>
      <scheme val="minor"/>
    </font>
    <font>
      <b/>
      <sz val="10"/>
      <name val="Times New Roman Baltic"/>
      <charset val="186"/>
    </font>
    <font>
      <b/>
      <sz val="11"/>
      <name val="Times New Roman"/>
      <family val="1"/>
      <charset val="186"/>
    </font>
    <font>
      <b/>
      <sz val="10"/>
      <name val="TimesLT"/>
      <charset val="186"/>
    </font>
    <font>
      <b/>
      <sz val="10"/>
      <color theme="1"/>
      <name val="Times New Roman"/>
      <family val="1"/>
      <charset val="186"/>
    </font>
    <font>
      <b/>
      <sz val="11"/>
      <color theme="1"/>
      <name val="Times New Roman"/>
      <family val="1"/>
      <charset val="186"/>
    </font>
    <font>
      <b/>
      <sz val="11"/>
      <name val="Times New Roman Baltic"/>
      <charset val="186"/>
    </font>
    <font>
      <b/>
      <sz val="9"/>
      <name val="Times New Roman"/>
      <family val="1"/>
      <charset val="186"/>
    </font>
    <font>
      <sz val="9"/>
      <name val="Times New Roman"/>
      <family val="1"/>
      <charset val="186"/>
    </font>
    <font>
      <i/>
      <sz val="9"/>
      <name val="Times New Roman"/>
      <family val="1"/>
      <charset val="186"/>
    </font>
    <font>
      <b/>
      <i/>
      <sz val="9"/>
      <name val="Times New Roman"/>
      <family val="1"/>
      <charset val="186"/>
    </font>
    <font>
      <i/>
      <sz val="11"/>
      <name val="Times New Roman"/>
      <family val="1"/>
      <charset val="186"/>
    </font>
    <font>
      <i/>
      <sz val="10"/>
      <name val="Times New Roman"/>
      <family val="1"/>
      <charset val="186"/>
    </font>
    <font>
      <sz val="10"/>
      <color rgb="FFFF0000"/>
      <name val="Times New Roman"/>
      <family val="1"/>
      <charset val="186"/>
    </font>
    <font>
      <sz val="11"/>
      <color rgb="FF0000FF"/>
      <name val="Times New Roman"/>
      <family val="1"/>
      <charset val="186"/>
    </font>
    <font>
      <b/>
      <sz val="9"/>
      <color theme="1"/>
      <name val="Times New Roman"/>
      <family val="1"/>
      <charset val="186"/>
    </font>
    <font>
      <sz val="9"/>
      <color rgb="FF0000FF"/>
      <name val="Times New Roman"/>
      <family val="1"/>
      <charset val="186"/>
    </font>
    <font>
      <sz val="10"/>
      <color rgb="FF0000FF"/>
      <name val="Times New Roman"/>
      <family val="1"/>
      <charset val="186"/>
    </font>
    <font>
      <sz val="11"/>
      <name val="Calibri"/>
      <family val="2"/>
      <charset val="186"/>
      <scheme val="minor"/>
    </font>
    <font>
      <i/>
      <sz val="10"/>
      <color theme="1"/>
      <name val="Times New Roman"/>
      <family val="1"/>
      <charset val="186"/>
    </font>
    <font>
      <i/>
      <sz val="11"/>
      <color theme="0"/>
      <name val="Calibri"/>
      <family val="2"/>
      <charset val="186"/>
      <scheme val="minor"/>
    </font>
    <font>
      <b/>
      <i/>
      <sz val="10"/>
      <color theme="1"/>
      <name val="Times New Roman"/>
      <family val="1"/>
      <charset val="186"/>
    </font>
    <font>
      <i/>
      <sz val="11"/>
      <color theme="1"/>
      <name val="Times New Roman"/>
      <family val="1"/>
      <charset val="186"/>
    </font>
    <font>
      <sz val="11"/>
      <color theme="0"/>
      <name val="Times New Roman"/>
      <family val="1"/>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scheme val="minor"/>
    </font>
    <font>
      <sz val="10"/>
      <name val="Calibri"/>
      <family val="2"/>
      <scheme val="minor"/>
    </font>
    <font>
      <vertAlign val="subscript"/>
      <sz val="10"/>
      <name val="Times New Roman"/>
      <family val="1"/>
      <charset val="186"/>
    </font>
    <font>
      <b/>
      <vertAlign val="subscript"/>
      <sz val="10"/>
      <name val="Times New Roman"/>
      <family val="1"/>
      <charset val="186"/>
    </font>
    <font>
      <b/>
      <i/>
      <sz val="10"/>
      <name val="Times New Roman"/>
      <family val="1"/>
      <charset val="186"/>
    </font>
    <font>
      <b/>
      <sz val="10"/>
      <color indexed="59"/>
      <name val="Times New Roman"/>
      <family val="1"/>
      <charset val="186"/>
    </font>
    <font>
      <b/>
      <sz val="8"/>
      <name val="Arial"/>
      <family val="2"/>
      <charset val="186"/>
    </font>
    <font>
      <sz val="11"/>
      <color theme="1"/>
      <name val="Calibri"/>
      <family val="2"/>
      <scheme val="minor"/>
    </font>
    <font>
      <b/>
      <vertAlign val="subscript"/>
      <sz val="10"/>
      <color theme="1"/>
      <name val="Times New Roman"/>
      <family val="1"/>
      <charset val="186"/>
    </font>
    <font>
      <b/>
      <i/>
      <vertAlign val="subscript"/>
      <sz val="10"/>
      <name val="Times New Roman"/>
      <family val="1"/>
      <charset val="186"/>
    </font>
    <font>
      <b/>
      <i/>
      <vertAlign val="superscript"/>
      <sz val="10"/>
      <name val="Times New Roman"/>
      <family val="1"/>
      <charset val="186"/>
    </font>
    <font>
      <b/>
      <i/>
      <vertAlign val="superscript"/>
      <sz val="10"/>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auto="1"/>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double">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auto="1"/>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5">
    <xf numFmtId="0" fontId="0" fillId="0" borderId="0"/>
    <xf numFmtId="0" fontId="6" fillId="0" borderId="0"/>
    <xf numFmtId="0" fontId="13" fillId="0" borderId="0"/>
    <xf numFmtId="165" fontId="1" fillId="0" borderId="0" applyFont="0" applyFill="0" applyBorder="0" applyAlignment="0" applyProtection="0"/>
    <xf numFmtId="171" fontId="1" fillId="0" borderId="0" applyFont="0" applyFill="0" applyBorder="0" applyAlignment="0" applyProtection="0"/>
  </cellStyleXfs>
  <cellXfs count="1238">
    <xf numFmtId="0" fontId="0" fillId="0" borderId="0" xfId="0"/>
    <xf numFmtId="0" fontId="4" fillId="0" borderId="0" xfId="0" applyFont="1" applyAlignment="1">
      <alignment horizontal="center" vertical="center" wrapText="1"/>
    </xf>
    <xf numFmtId="0" fontId="5" fillId="0" borderId="0" xfId="0" applyFont="1" applyAlignment="1" applyProtection="1">
      <alignment vertical="center" wrapText="1"/>
      <protection hidden="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8" fillId="2" borderId="2" xfId="1" applyFont="1" applyFill="1" applyBorder="1" applyAlignment="1">
      <alignment horizontal="center" vertical="center"/>
    </xf>
    <xf numFmtId="0" fontId="7" fillId="2" borderId="2" xfId="1" applyFont="1" applyFill="1" applyBorder="1" applyAlignment="1">
      <alignment horizontal="left" vertical="center" wrapText="1"/>
    </xf>
    <xf numFmtId="0" fontId="9" fillId="2" borderId="2" xfId="1" applyFont="1" applyFill="1" applyBorder="1" applyAlignment="1">
      <alignment horizontal="center" vertical="center"/>
    </xf>
    <xf numFmtId="0" fontId="8" fillId="2" borderId="2" xfId="1" applyFont="1" applyFill="1" applyBorder="1" applyAlignment="1">
      <alignment horizontal="left" vertical="center" wrapText="1"/>
    </xf>
    <xf numFmtId="49" fontId="8" fillId="2" borderId="2"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3" xfId="1" applyFont="1" applyFill="1" applyBorder="1" applyAlignment="1">
      <alignment horizontal="left" vertical="center" wrapText="1"/>
    </xf>
    <xf numFmtId="0" fontId="8" fillId="2" borderId="4" xfId="1" applyFont="1" applyFill="1" applyBorder="1" applyAlignment="1">
      <alignment horizontal="center" vertical="center"/>
    </xf>
    <xf numFmtId="0" fontId="7" fillId="2" borderId="4" xfId="1" applyFont="1" applyFill="1" applyBorder="1" applyAlignment="1">
      <alignment horizontal="left" vertical="center" wrapText="1"/>
    </xf>
    <xf numFmtId="0" fontId="8" fillId="2" borderId="5" xfId="1" applyFont="1" applyFill="1" applyBorder="1" applyAlignment="1">
      <alignment horizontal="center" vertical="center"/>
    </xf>
    <xf numFmtId="0" fontId="8" fillId="2" borderId="5" xfId="1" applyFont="1" applyFill="1" applyBorder="1" applyAlignment="1">
      <alignment horizontal="left" vertical="center" wrapText="1"/>
    </xf>
    <xf numFmtId="0" fontId="10" fillId="2" borderId="2" xfId="1" applyFont="1" applyFill="1" applyBorder="1" applyAlignment="1">
      <alignment horizontal="center" vertical="center"/>
    </xf>
    <xf numFmtId="2" fontId="10" fillId="2" borderId="2" xfId="1" applyNumberFormat="1" applyFont="1" applyFill="1" applyBorder="1" applyAlignment="1">
      <alignment horizontal="left" vertical="center" wrapText="1"/>
    </xf>
    <xf numFmtId="2" fontId="8" fillId="2" borderId="2" xfId="1" applyNumberFormat="1" applyFont="1" applyFill="1" applyBorder="1" applyAlignment="1">
      <alignment horizontal="left" vertical="center" wrapText="1"/>
    </xf>
    <xf numFmtId="2" fontId="8" fillId="2" borderId="3" xfId="1" applyNumberFormat="1" applyFont="1" applyFill="1" applyBorder="1" applyAlignment="1">
      <alignment horizontal="left" vertical="center" wrapText="1"/>
    </xf>
    <xf numFmtId="0" fontId="8" fillId="2" borderId="6" xfId="1" applyFont="1" applyFill="1" applyBorder="1" applyAlignment="1">
      <alignment horizontal="center" vertical="center"/>
    </xf>
    <xf numFmtId="2" fontId="8" fillId="2" borderId="6" xfId="1" applyNumberFormat="1" applyFont="1" applyFill="1" applyBorder="1" applyAlignment="1">
      <alignment horizontal="left" vertical="center" wrapText="1"/>
    </xf>
    <xf numFmtId="0" fontId="8" fillId="2" borderId="3" xfId="1" applyFont="1" applyFill="1" applyBorder="1" applyAlignment="1">
      <alignment horizontal="center" vertical="center" wrapText="1"/>
    </xf>
    <xf numFmtId="0" fontId="9" fillId="2" borderId="4" xfId="1" applyFont="1" applyFill="1" applyBorder="1" applyAlignment="1">
      <alignment horizontal="center" vertical="center"/>
    </xf>
    <xf numFmtId="0" fontId="8" fillId="2" borderId="6" xfId="1" applyFont="1" applyFill="1" applyBorder="1" applyAlignment="1">
      <alignment horizontal="left" vertical="center" wrapText="1"/>
    </xf>
    <xf numFmtId="0" fontId="11" fillId="0" borderId="0" xfId="0" applyFont="1"/>
    <xf numFmtId="0" fontId="12" fillId="0" borderId="0" xfId="0" applyFont="1"/>
    <xf numFmtId="0" fontId="8" fillId="0" borderId="0" xfId="1" applyFont="1" applyAlignment="1">
      <alignment horizontal="left" vertical="center" wrapText="1"/>
    </xf>
    <xf numFmtId="0" fontId="14" fillId="0" borderId="0" xfId="2" applyFont="1"/>
    <xf numFmtId="0" fontId="15" fillId="0" borderId="0" xfId="0" applyFont="1" applyAlignment="1" applyProtection="1">
      <alignment vertical="center"/>
      <protection hidden="1"/>
    </xf>
    <xf numFmtId="0" fontId="16" fillId="2" borderId="1" xfId="0" applyFont="1" applyFill="1" applyBorder="1" applyAlignment="1" applyProtection="1">
      <alignment horizontal="center" vertical="center" wrapText="1"/>
      <protection locked="0"/>
    </xf>
    <xf numFmtId="164" fontId="16"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164" fontId="18" fillId="2" borderId="1" xfId="0" applyNumberFormat="1" applyFont="1" applyFill="1" applyBorder="1" applyAlignment="1">
      <alignment vertical="center" wrapText="1"/>
    </xf>
    <xf numFmtId="0" fontId="16" fillId="2" borderId="5" xfId="0" applyFont="1" applyFill="1" applyBorder="1" applyAlignment="1" applyProtection="1">
      <alignment horizontal="center" vertical="center" wrapText="1"/>
      <protection locked="0"/>
    </xf>
    <xf numFmtId="2" fontId="19" fillId="0" borderId="7" xfId="3" applyNumberFormat="1" applyFont="1" applyBorder="1" applyAlignment="1" applyProtection="1">
      <alignment wrapText="1"/>
      <protection locked="0"/>
    </xf>
    <xf numFmtId="0" fontId="16" fillId="2" borderId="2" xfId="0" applyFont="1" applyFill="1" applyBorder="1" applyAlignment="1" applyProtection="1">
      <alignment horizontal="center" vertical="center" wrapText="1"/>
      <protection locked="0"/>
    </xf>
    <xf numFmtId="2" fontId="19" fillId="0" borderId="8" xfId="3" applyNumberFormat="1" applyFont="1" applyBorder="1" applyAlignment="1" applyProtection="1">
      <alignment wrapText="1"/>
      <protection locked="0"/>
    </xf>
    <xf numFmtId="0" fontId="16" fillId="2" borderId="3" xfId="0" applyFont="1" applyFill="1" applyBorder="1" applyAlignment="1" applyProtection="1">
      <alignment horizontal="center" vertical="center" wrapText="1"/>
      <protection locked="0"/>
    </xf>
    <xf numFmtId="2" fontId="19" fillId="0" borderId="3" xfId="3" applyNumberFormat="1" applyFont="1" applyBorder="1" applyAlignment="1" applyProtection="1">
      <alignment wrapText="1"/>
      <protection locked="0"/>
    </xf>
    <xf numFmtId="0" fontId="20" fillId="2" borderId="9" xfId="0" applyFont="1" applyFill="1" applyBorder="1" applyAlignment="1" applyProtection="1">
      <alignment horizontal="center" vertical="center" wrapText="1"/>
      <protection locked="0"/>
    </xf>
    <xf numFmtId="4" fontId="20" fillId="2" borderId="9" xfId="3" applyNumberFormat="1" applyFont="1" applyFill="1" applyBorder="1" applyAlignment="1" applyProtection="1">
      <alignment wrapText="1"/>
      <protection locked="0"/>
    </xf>
    <xf numFmtId="2" fontId="21" fillId="2" borderId="1" xfId="0" applyNumberFormat="1" applyFont="1" applyFill="1" applyBorder="1" applyAlignment="1">
      <alignment vertical="center" wrapText="1"/>
    </xf>
    <xf numFmtId="2" fontId="19" fillId="2" borderId="7" xfId="3" applyNumberFormat="1" applyFont="1" applyFill="1" applyBorder="1" applyAlignment="1" applyProtection="1">
      <alignment wrapText="1"/>
      <protection locked="0"/>
    </xf>
    <xf numFmtId="2" fontId="19" fillId="2" borderId="8" xfId="3" applyNumberFormat="1" applyFont="1" applyFill="1" applyBorder="1" applyAlignment="1" applyProtection="1">
      <alignment wrapText="1"/>
      <protection locked="0"/>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2" fontId="19" fillId="0" borderId="10" xfId="3" applyNumberFormat="1" applyFont="1" applyBorder="1" applyAlignment="1" applyProtection="1">
      <alignment wrapText="1"/>
      <protection locked="0"/>
    </xf>
    <xf numFmtId="0" fontId="23" fillId="2" borderId="9" xfId="0" applyFont="1" applyFill="1" applyBorder="1" applyAlignment="1">
      <alignment horizontal="center" vertical="center" wrapText="1"/>
    </xf>
    <xf numFmtId="2" fontId="24" fillId="2" borderId="9" xfId="3" applyNumberFormat="1" applyFont="1" applyFill="1" applyBorder="1" applyAlignment="1" applyProtection="1">
      <alignment wrapText="1"/>
      <protection locked="0"/>
    </xf>
    <xf numFmtId="0" fontId="17" fillId="0" borderId="0" xfId="2" applyFont="1"/>
    <xf numFmtId="0" fontId="15" fillId="0" borderId="0" xfId="2" applyFont="1"/>
    <xf numFmtId="0" fontId="25" fillId="2" borderId="11" xfId="2" applyFont="1" applyFill="1" applyBorder="1" applyAlignment="1">
      <alignment horizontal="center" vertical="center"/>
    </xf>
    <xf numFmtId="0" fontId="25" fillId="2" borderId="12" xfId="2" applyFont="1" applyFill="1" applyBorder="1" applyAlignment="1">
      <alignment horizontal="center" vertical="center"/>
    </xf>
    <xf numFmtId="3" fontId="16" fillId="2" borderId="12" xfId="2" applyNumberFormat="1" applyFont="1" applyFill="1" applyBorder="1" applyAlignment="1" applyProtection="1">
      <alignment horizontal="center" vertical="center"/>
      <protection locked="0"/>
    </xf>
    <xf numFmtId="0" fontId="16" fillId="2" borderId="13" xfId="2" applyFont="1" applyFill="1" applyBorder="1" applyAlignment="1">
      <alignment horizontal="center" vertical="center"/>
    </xf>
    <xf numFmtId="0" fontId="25" fillId="2" borderId="14" xfId="2" applyFont="1" applyFill="1" applyBorder="1" applyAlignment="1">
      <alignment horizontal="center" vertical="center" wrapText="1"/>
    </xf>
    <xf numFmtId="0" fontId="25" fillId="2" borderId="15" xfId="2" applyFont="1" applyFill="1" applyBorder="1" applyAlignment="1">
      <alignment horizontal="center" vertical="center" wrapText="1"/>
    </xf>
    <xf numFmtId="166" fontId="25" fillId="2" borderId="15" xfId="2" applyNumberFormat="1" applyFont="1" applyFill="1" applyBorder="1" applyAlignment="1">
      <alignment horizontal="center" vertical="center"/>
    </xf>
    <xf numFmtId="0" fontId="26" fillId="2" borderId="16" xfId="2" applyFont="1" applyFill="1" applyBorder="1"/>
    <xf numFmtId="167" fontId="25" fillId="2" borderId="15" xfId="2" applyNumberFormat="1" applyFont="1" applyFill="1" applyBorder="1" applyAlignment="1">
      <alignment horizontal="center" vertical="center"/>
    </xf>
    <xf numFmtId="0" fontId="26" fillId="2" borderId="16" xfId="2" applyFont="1" applyFill="1" applyBorder="1" applyAlignment="1">
      <alignment horizontal="center" vertical="center"/>
    </xf>
    <xf numFmtId="167" fontId="14" fillId="0" borderId="0" xfId="2" applyNumberFormat="1" applyFont="1" applyAlignment="1">
      <alignment vertical="center"/>
    </xf>
    <xf numFmtId="0" fontId="25" fillId="2" borderId="17" xfId="2" applyFont="1" applyFill="1" applyBorder="1" applyAlignment="1">
      <alignment horizontal="center" vertical="center" wrapText="1"/>
    </xf>
    <xf numFmtId="0" fontId="25" fillId="2" borderId="18" xfId="2" applyFont="1" applyFill="1" applyBorder="1" applyAlignment="1">
      <alignment vertical="center" wrapText="1"/>
    </xf>
    <xf numFmtId="167" fontId="25" fillId="2" borderId="18" xfId="2" applyNumberFormat="1" applyFont="1" applyFill="1" applyBorder="1" applyAlignment="1">
      <alignment horizontal="center" vertical="center"/>
    </xf>
    <xf numFmtId="0" fontId="26" fillId="2" borderId="19" xfId="2" applyFont="1" applyFill="1" applyBorder="1" applyAlignment="1">
      <alignment horizontal="center" vertical="center"/>
    </xf>
    <xf numFmtId="0" fontId="26" fillId="2" borderId="20" xfId="2" applyFont="1" applyFill="1" applyBorder="1" applyAlignment="1">
      <alignment horizontal="center" vertical="center" wrapText="1"/>
    </xf>
    <xf numFmtId="0" fontId="27" fillId="2" borderId="21" xfId="2" applyFont="1" applyFill="1" applyBorder="1" applyAlignment="1">
      <alignment horizontal="right" vertical="center" wrapText="1"/>
    </xf>
    <xf numFmtId="167" fontId="26" fillId="0" borderId="21" xfId="2" applyNumberFormat="1" applyFont="1" applyBorder="1" applyAlignment="1">
      <alignment horizontal="center" vertical="center"/>
    </xf>
    <xf numFmtId="0" fontId="26" fillId="2" borderId="22" xfId="2" applyFont="1" applyFill="1" applyBorder="1" applyAlignment="1">
      <alignment horizontal="center" vertical="center"/>
    </xf>
    <xf numFmtId="0" fontId="26" fillId="2" borderId="23" xfId="2" applyFont="1" applyFill="1" applyBorder="1" applyAlignment="1">
      <alignment horizontal="center" vertical="center" wrapText="1"/>
    </xf>
    <xf numFmtId="0" fontId="27" fillId="2" borderId="24" xfId="2" applyFont="1" applyFill="1" applyBorder="1" applyAlignment="1">
      <alignment horizontal="right" vertical="center" wrapText="1"/>
    </xf>
    <xf numFmtId="167" fontId="26" fillId="0" borderId="24" xfId="2" applyNumberFormat="1" applyFont="1" applyBorder="1" applyAlignment="1">
      <alignment horizontal="center" vertical="center"/>
    </xf>
    <xf numFmtId="0" fontId="26" fillId="2" borderId="25" xfId="2" applyFont="1" applyFill="1" applyBorder="1" applyAlignment="1">
      <alignment horizontal="center" vertical="center"/>
    </xf>
    <xf numFmtId="0" fontId="25" fillId="2" borderId="20" xfId="2" applyFont="1" applyFill="1" applyBorder="1" applyAlignment="1">
      <alignment horizontal="center" vertical="center" wrapText="1"/>
    </xf>
    <xf numFmtId="0" fontId="25" fillId="2" borderId="21" xfId="2" applyFont="1" applyFill="1" applyBorder="1" applyAlignment="1">
      <alignment vertical="center" wrapText="1"/>
    </xf>
    <xf numFmtId="167" fontId="25" fillId="2" borderId="21" xfId="2" applyNumberFormat="1" applyFont="1" applyFill="1" applyBorder="1" applyAlignment="1">
      <alignment horizontal="center" vertical="center"/>
    </xf>
    <xf numFmtId="166" fontId="26" fillId="0" borderId="21" xfId="2" applyNumberFormat="1" applyFont="1" applyBorder="1" applyAlignment="1">
      <alignment horizontal="center" vertical="center"/>
    </xf>
    <xf numFmtId="166" fontId="26" fillId="0" borderId="24" xfId="2" applyNumberFormat="1" applyFont="1" applyBorder="1" applyAlignment="1">
      <alignment horizontal="center" vertical="center"/>
    </xf>
    <xf numFmtId="167" fontId="26" fillId="2" borderId="18" xfId="2" applyNumberFormat="1" applyFont="1" applyFill="1" applyBorder="1" applyAlignment="1">
      <alignment horizontal="center" vertical="center"/>
    </xf>
    <xf numFmtId="167" fontId="4" fillId="0" borderId="21" xfId="2" applyNumberFormat="1" applyFont="1" applyBorder="1" applyAlignment="1">
      <alignment horizontal="center" vertical="center"/>
    </xf>
    <xf numFmtId="0" fontId="25" fillId="2" borderId="18" xfId="2" applyFont="1" applyFill="1" applyBorder="1" applyAlignment="1">
      <alignment horizontal="center" vertical="center" wrapText="1"/>
    </xf>
    <xf numFmtId="167" fontId="4" fillId="3" borderId="21" xfId="2" applyNumberFormat="1" applyFont="1" applyFill="1" applyBorder="1" applyAlignment="1">
      <alignment horizontal="center" vertical="center"/>
    </xf>
    <xf numFmtId="0" fontId="25" fillId="2" borderId="11" xfId="2" applyFont="1" applyFill="1" applyBorder="1" applyAlignment="1">
      <alignment horizontal="center" vertical="center" wrapText="1"/>
    </xf>
    <xf numFmtId="0" fontId="25" fillId="2" borderId="12" xfId="2" applyFont="1" applyFill="1" applyBorder="1" applyAlignment="1">
      <alignment horizontal="center" vertical="center" wrapText="1"/>
    </xf>
    <xf numFmtId="4" fontId="25" fillId="2" borderId="12" xfId="2" applyNumberFormat="1" applyFont="1" applyFill="1" applyBorder="1" applyAlignment="1">
      <alignment horizontal="center" vertical="center"/>
    </xf>
    <xf numFmtId="0" fontId="26" fillId="2" borderId="13" xfId="2" applyFont="1" applyFill="1" applyBorder="1" applyAlignment="1">
      <alignment horizontal="center" vertical="center"/>
    </xf>
    <xf numFmtId="4" fontId="25" fillId="2" borderId="18" xfId="2" applyNumberFormat="1" applyFont="1" applyFill="1" applyBorder="1" applyAlignment="1">
      <alignment horizontal="center" vertical="center"/>
    </xf>
    <xf numFmtId="0" fontId="26" fillId="2" borderId="21" xfId="2" applyFont="1" applyFill="1" applyBorder="1" applyAlignment="1">
      <alignment vertical="center" wrapText="1"/>
    </xf>
    <xf numFmtId="4" fontId="26" fillId="2" borderId="21" xfId="2" applyNumberFormat="1" applyFont="1" applyFill="1" applyBorder="1" applyAlignment="1">
      <alignment horizontal="center" vertical="center"/>
    </xf>
    <xf numFmtId="4" fontId="4" fillId="2" borderId="21" xfId="2" applyNumberFormat="1" applyFont="1" applyFill="1" applyBorder="1" applyAlignment="1">
      <alignment horizontal="center" vertical="center"/>
    </xf>
    <xf numFmtId="0" fontId="29" fillId="0" borderId="0" xfId="2" applyFont="1"/>
    <xf numFmtId="0" fontId="27" fillId="2" borderId="20" xfId="2" applyFont="1" applyFill="1" applyBorder="1" applyAlignment="1">
      <alignment horizontal="center" vertical="center" wrapText="1"/>
    </xf>
    <xf numFmtId="0" fontId="27" fillId="2" borderId="21" xfId="2" applyFont="1" applyFill="1" applyBorder="1" applyAlignment="1">
      <alignment vertical="center" wrapText="1"/>
    </xf>
    <xf numFmtId="4" fontId="27" fillId="2" borderId="21" xfId="2" applyNumberFormat="1" applyFont="1" applyFill="1" applyBorder="1" applyAlignment="1">
      <alignment horizontal="center" vertical="center"/>
    </xf>
    <xf numFmtId="0" fontId="27" fillId="2" borderId="22" xfId="2" applyFont="1" applyFill="1" applyBorder="1" applyAlignment="1">
      <alignment horizontal="center" vertical="center"/>
    </xf>
    <xf numFmtId="0" fontId="30" fillId="0" borderId="0" xfId="2" applyFont="1"/>
    <xf numFmtId="0" fontId="26" fillId="2" borderId="24" xfId="2" applyFont="1" applyFill="1" applyBorder="1" applyAlignment="1">
      <alignment vertical="center" wrapText="1"/>
    </xf>
    <xf numFmtId="4" fontId="26" fillId="2" borderId="24" xfId="2" applyNumberFormat="1" applyFont="1" applyFill="1" applyBorder="1" applyAlignment="1">
      <alignment horizontal="center" vertical="center"/>
    </xf>
    <xf numFmtId="0" fontId="31" fillId="0" borderId="0" xfId="2" applyFont="1"/>
    <xf numFmtId="0" fontId="31" fillId="0" borderId="0" xfId="2" applyFont="1" applyAlignment="1">
      <alignment vertical="center"/>
    </xf>
    <xf numFmtId="0" fontId="25" fillId="2" borderId="26" xfId="2"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1" xfId="0" applyFont="1" applyFill="1" applyBorder="1" applyAlignment="1">
      <alignment wrapText="1"/>
    </xf>
    <xf numFmtId="0" fontId="11" fillId="0" borderId="21" xfId="0" applyFont="1" applyBorder="1" applyAlignment="1">
      <alignment horizontal="center" vertical="center" wrapText="1"/>
    </xf>
    <xf numFmtId="0" fontId="11" fillId="2" borderId="22"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1" fillId="0" borderId="24" xfId="0" applyFont="1" applyBorder="1" applyAlignment="1">
      <alignment horizontal="center" vertical="center" wrapText="1"/>
    </xf>
    <xf numFmtId="0" fontId="11" fillId="2" borderId="25"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wrapText="1"/>
    </xf>
    <xf numFmtId="2" fontId="11" fillId="0" borderId="32" xfId="0" applyNumberFormat="1" applyFont="1" applyBorder="1" applyAlignment="1">
      <alignment horizontal="center" vertical="center" wrapText="1"/>
    </xf>
    <xf numFmtId="0" fontId="11" fillId="2" borderId="33" xfId="0" applyFont="1" applyFill="1" applyBorder="1" applyAlignment="1">
      <alignment horizontal="center" vertical="center" wrapText="1"/>
    </xf>
    <xf numFmtId="0" fontId="25" fillId="2" borderId="34" xfId="2" applyFont="1" applyFill="1" applyBorder="1" applyAlignment="1">
      <alignment horizontal="center" vertical="center" wrapText="1"/>
    </xf>
    <xf numFmtId="0" fontId="32" fillId="0" borderId="0" xfId="2" applyFont="1"/>
    <xf numFmtId="0" fontId="25" fillId="2" borderId="35" xfId="2" applyFont="1" applyFill="1" applyBorder="1" applyAlignment="1">
      <alignment horizontal="center" vertical="center" wrapText="1"/>
    </xf>
    <xf numFmtId="0" fontId="25" fillId="2" borderId="36" xfId="2" applyFont="1" applyFill="1" applyBorder="1" applyAlignment="1">
      <alignment horizontal="center" vertical="center" wrapText="1"/>
    </xf>
    <xf numFmtId="4" fontId="33" fillId="2" borderId="36" xfId="2" applyNumberFormat="1" applyFont="1" applyFill="1" applyBorder="1" applyAlignment="1">
      <alignment horizontal="center" vertical="center"/>
    </xf>
    <xf numFmtId="0" fontId="34" fillId="2" borderId="29" xfId="2" applyFont="1" applyFill="1" applyBorder="1" applyAlignment="1">
      <alignment horizontal="center" vertical="center"/>
    </xf>
    <xf numFmtId="0" fontId="35" fillId="0" borderId="0" xfId="2" applyFont="1"/>
    <xf numFmtId="0" fontId="25" fillId="2" borderId="23" xfId="2" applyFont="1" applyFill="1" applyBorder="1" applyAlignment="1">
      <alignment horizontal="center" vertical="center" wrapText="1"/>
    </xf>
    <xf numFmtId="0" fontId="25" fillId="2" borderId="24" xfId="2" applyFont="1" applyFill="1" applyBorder="1" applyAlignment="1">
      <alignment horizontal="center" vertical="center" wrapText="1"/>
    </xf>
    <xf numFmtId="4" fontId="25" fillId="0" borderId="24" xfId="2" applyNumberFormat="1" applyFont="1" applyBorder="1" applyAlignment="1">
      <alignment horizontal="center" vertical="center"/>
    </xf>
    <xf numFmtId="4" fontId="25" fillId="0" borderId="12" xfId="2" applyNumberFormat="1" applyFont="1" applyBorder="1" applyAlignment="1">
      <alignment horizontal="center" vertical="center"/>
    </xf>
    <xf numFmtId="4" fontId="25" fillId="2" borderId="36" xfId="2" applyNumberFormat="1" applyFont="1" applyFill="1" applyBorder="1" applyAlignment="1">
      <alignment horizontal="center" vertical="center"/>
    </xf>
    <xf numFmtId="0" fontId="26" fillId="2" borderId="29" xfId="2" applyFont="1" applyFill="1" applyBorder="1" applyAlignment="1">
      <alignment horizontal="center" vertical="center"/>
    </xf>
    <xf numFmtId="0" fontId="26" fillId="2" borderId="37" xfId="2" applyFont="1" applyFill="1" applyBorder="1" applyAlignment="1">
      <alignment horizontal="center" vertical="center" wrapText="1"/>
    </xf>
    <xf numFmtId="0" fontId="26" fillId="2" borderId="32" xfId="2" applyFont="1" applyFill="1" applyBorder="1" applyAlignment="1">
      <alignment vertical="center" wrapText="1"/>
    </xf>
    <xf numFmtId="4" fontId="26" fillId="2" borderId="32" xfId="2" applyNumberFormat="1" applyFont="1" applyFill="1" applyBorder="1" applyAlignment="1">
      <alignment horizontal="center" vertical="center"/>
    </xf>
    <xf numFmtId="0" fontId="26" fillId="2" borderId="33" xfId="2" applyFont="1" applyFill="1" applyBorder="1" applyAlignment="1">
      <alignment horizontal="center" vertical="center"/>
    </xf>
    <xf numFmtId="0" fontId="36" fillId="0" borderId="0" xfId="0" applyFont="1"/>
    <xf numFmtId="0" fontId="3" fillId="0" borderId="0" xfId="0" applyFont="1"/>
    <xf numFmtId="4" fontId="0" fillId="0" borderId="0" xfId="0" applyNumberFormat="1"/>
    <xf numFmtId="0" fontId="23" fillId="0" borderId="0" xfId="2" applyFont="1"/>
    <xf numFmtId="0" fontId="5" fillId="0" borderId="0" xfId="0" applyFont="1" applyAlignment="1" applyProtection="1">
      <alignment vertical="center"/>
      <protection hidden="1"/>
    </xf>
    <xf numFmtId="4" fontId="22" fillId="2" borderId="1" xfId="0" applyNumberFormat="1" applyFont="1" applyFill="1" applyBorder="1" applyAlignment="1" applyProtection="1">
      <alignment horizontal="center" vertical="center"/>
      <protection hidden="1"/>
    </xf>
    <xf numFmtId="4" fontId="22" fillId="2" borderId="38" xfId="0" applyNumberFormat="1" applyFont="1" applyFill="1" applyBorder="1" applyAlignment="1" applyProtection="1">
      <alignment horizontal="center" vertical="center" wrapText="1"/>
      <protection hidden="1"/>
    </xf>
    <xf numFmtId="4" fontId="16" fillId="2" borderId="38" xfId="0" applyNumberFormat="1" applyFont="1" applyFill="1" applyBorder="1" applyAlignment="1" applyProtection="1">
      <alignment horizontal="center" vertical="center" wrapText="1"/>
      <protection hidden="1"/>
    </xf>
    <xf numFmtId="4" fontId="16" fillId="2" borderId="39" xfId="0" applyNumberFormat="1" applyFont="1" applyFill="1" applyBorder="1" applyAlignment="1" applyProtection="1">
      <alignment horizontal="center" vertical="center" wrapText="1"/>
      <protection hidden="1"/>
    </xf>
    <xf numFmtId="4" fontId="16" fillId="2" borderId="40" xfId="0" applyNumberFormat="1" applyFont="1" applyFill="1" applyBorder="1" applyAlignment="1" applyProtection="1">
      <alignment horizontal="center" vertical="center" wrapText="1"/>
      <protection hidden="1"/>
    </xf>
    <xf numFmtId="4" fontId="30" fillId="2" borderId="11" xfId="0" applyNumberFormat="1" applyFont="1" applyFill="1" applyBorder="1" applyAlignment="1" applyProtection="1">
      <alignment horizontal="center" vertical="center" wrapText="1"/>
      <protection hidden="1"/>
    </xf>
    <xf numFmtId="4" fontId="30" fillId="2" borderId="12" xfId="0" applyNumberFormat="1" applyFont="1" applyFill="1" applyBorder="1" applyAlignment="1" applyProtection="1">
      <alignment horizontal="center" vertical="center" wrapText="1"/>
      <protection hidden="1"/>
    </xf>
    <xf numFmtId="4" fontId="30" fillId="2" borderId="13" xfId="0" applyNumberFormat="1" applyFont="1" applyFill="1" applyBorder="1" applyAlignment="1" applyProtection="1">
      <alignment horizontal="center" vertical="center" wrapText="1"/>
      <protection hidden="1"/>
    </xf>
    <xf numFmtId="4" fontId="16" fillId="2" borderId="1" xfId="0" applyNumberFormat="1" applyFont="1" applyFill="1" applyBorder="1" applyAlignment="1" applyProtection="1">
      <alignment horizontal="center" vertical="center" wrapText="1"/>
      <protection hidden="1"/>
    </xf>
    <xf numFmtId="4" fontId="30" fillId="2" borderId="41" xfId="0" applyNumberFormat="1" applyFont="1" applyFill="1" applyBorder="1" applyAlignment="1" applyProtection="1">
      <alignment horizontal="center" vertical="center" wrapText="1"/>
      <protection hidden="1"/>
    </xf>
    <xf numFmtId="4" fontId="16" fillId="2" borderId="42" xfId="0" applyNumberFormat="1" applyFont="1" applyFill="1" applyBorder="1" applyAlignment="1" applyProtection="1">
      <alignment horizontal="center" vertical="center" wrapText="1"/>
      <protection hidden="1"/>
    </xf>
    <xf numFmtId="4" fontId="22" fillId="2" borderId="43" xfId="0" applyNumberFormat="1" applyFont="1" applyFill="1" applyBorder="1" applyAlignment="1">
      <alignment horizontal="center" vertical="center"/>
    </xf>
    <xf numFmtId="4" fontId="22" fillId="2" borderId="44" xfId="0" applyNumberFormat="1" applyFont="1" applyFill="1" applyBorder="1" applyAlignment="1" applyProtection="1">
      <alignment horizontal="center" vertical="center" wrapText="1"/>
      <protection hidden="1"/>
    </xf>
    <xf numFmtId="4" fontId="37" fillId="2" borderId="44" xfId="0" applyNumberFormat="1" applyFont="1" applyFill="1" applyBorder="1" applyAlignment="1" applyProtection="1">
      <alignment horizontal="center" vertical="center"/>
      <protection hidden="1"/>
    </xf>
    <xf numFmtId="4" fontId="37" fillId="2" borderId="45" xfId="0" applyNumberFormat="1" applyFont="1" applyFill="1" applyBorder="1" applyAlignment="1" applyProtection="1">
      <alignment horizontal="center" vertical="center"/>
      <protection hidden="1"/>
    </xf>
    <xf numFmtId="4" fontId="37" fillId="2" borderId="43" xfId="0" applyNumberFormat="1" applyFont="1" applyFill="1" applyBorder="1" applyAlignment="1" applyProtection="1">
      <alignment horizontal="center" vertical="center"/>
      <protection hidden="1"/>
    </xf>
    <xf numFmtId="4" fontId="37" fillId="2" borderId="46" xfId="0" applyNumberFormat="1" applyFont="1" applyFill="1" applyBorder="1" applyAlignment="1" applyProtection="1">
      <alignment horizontal="center" vertical="center"/>
      <protection hidden="1"/>
    </xf>
    <xf numFmtId="4" fontId="37" fillId="2" borderId="47" xfId="0" applyNumberFormat="1" applyFont="1" applyFill="1" applyBorder="1" applyAlignment="1" applyProtection="1">
      <alignment horizontal="center" vertical="center"/>
      <protection hidden="1"/>
    </xf>
    <xf numFmtId="4" fontId="37" fillId="2" borderId="48" xfId="0" applyNumberFormat="1" applyFont="1" applyFill="1" applyBorder="1" applyAlignment="1" applyProtection="1">
      <alignment horizontal="center" vertical="center"/>
      <protection hidden="1"/>
    </xf>
    <xf numFmtId="4" fontId="22" fillId="2" borderId="5" xfId="0" applyNumberFormat="1" applyFont="1" applyFill="1" applyBorder="1" applyAlignment="1">
      <alignment horizontal="center" vertical="center"/>
    </xf>
    <xf numFmtId="4" fontId="22" fillId="2" borderId="49" xfId="0" applyNumberFormat="1" applyFont="1" applyFill="1" applyBorder="1" applyAlignment="1">
      <alignment horizontal="left" vertical="center" wrapText="1"/>
    </xf>
    <xf numFmtId="4" fontId="22" fillId="2" borderId="27" xfId="0" applyNumberFormat="1" applyFont="1" applyFill="1" applyBorder="1" applyAlignment="1">
      <alignment horizontal="center" vertical="center" wrapText="1"/>
    </xf>
    <xf numFmtId="4" fontId="22" fillId="2" borderId="50" xfId="0" applyNumberFormat="1" applyFont="1" applyFill="1" applyBorder="1" applyAlignment="1">
      <alignment horizontal="center" vertical="center" wrapText="1"/>
    </xf>
    <xf numFmtId="4" fontId="22" fillId="2" borderId="5" xfId="0" applyNumberFormat="1" applyFont="1" applyFill="1" applyBorder="1" applyAlignment="1">
      <alignment horizontal="center" vertical="center" wrapText="1"/>
    </xf>
    <xf numFmtId="4" fontId="22" fillId="2" borderId="35" xfId="0" applyNumberFormat="1" applyFont="1" applyFill="1" applyBorder="1" applyAlignment="1">
      <alignment horizontal="center" vertical="center" wrapText="1"/>
    </xf>
    <xf numFmtId="4" fontId="22" fillId="2" borderId="36" xfId="0" applyNumberFormat="1" applyFont="1" applyFill="1" applyBorder="1" applyAlignment="1">
      <alignment horizontal="center" vertical="center" wrapText="1"/>
    </xf>
    <xf numFmtId="4" fontId="22" fillId="2" borderId="29" xfId="0" applyNumberFormat="1" applyFont="1" applyFill="1" applyBorder="1" applyAlignment="1">
      <alignment horizontal="center" vertical="center" wrapText="1"/>
    </xf>
    <xf numFmtId="4" fontId="22" fillId="2" borderId="4" xfId="0" applyNumberFormat="1" applyFont="1" applyFill="1" applyBorder="1" applyAlignment="1">
      <alignment horizontal="center" vertical="center"/>
    </xf>
    <xf numFmtId="4" fontId="22" fillId="2" borderId="26" xfId="0" applyNumberFormat="1" applyFont="1" applyFill="1" applyBorder="1" applyAlignment="1">
      <alignment horizontal="left" vertical="center" wrapText="1"/>
    </xf>
    <xf numFmtId="4" fontId="22" fillId="2" borderId="51" xfId="0" applyNumberFormat="1" applyFont="1" applyFill="1" applyBorder="1" applyAlignment="1">
      <alignment horizontal="center" vertical="center" wrapText="1"/>
    </xf>
    <xf numFmtId="4" fontId="22" fillId="2" borderId="52" xfId="0" applyNumberFormat="1" applyFont="1" applyFill="1" applyBorder="1" applyAlignment="1">
      <alignment horizontal="center" vertical="center" wrapText="1"/>
    </xf>
    <xf numFmtId="4" fontId="22" fillId="2" borderId="4" xfId="0" applyNumberFormat="1" applyFont="1" applyFill="1" applyBorder="1" applyAlignment="1">
      <alignment horizontal="center" vertical="center" wrapText="1"/>
    </xf>
    <xf numFmtId="4" fontId="22" fillId="2" borderId="17" xfId="0" applyNumberFormat="1" applyFont="1" applyFill="1" applyBorder="1" applyAlignment="1">
      <alignment horizontal="center" vertical="center" wrapText="1"/>
    </xf>
    <xf numFmtId="4" fontId="22" fillId="2" borderId="18" xfId="0" applyNumberFormat="1" applyFont="1" applyFill="1" applyBorder="1" applyAlignment="1">
      <alignment horizontal="center" vertical="center" wrapText="1"/>
    </xf>
    <xf numFmtId="4" fontId="22" fillId="2" borderId="19" xfId="0" applyNumberFormat="1" applyFont="1" applyFill="1" applyBorder="1" applyAlignment="1">
      <alignment horizontal="center" vertical="center" wrapText="1"/>
    </xf>
    <xf numFmtId="0" fontId="38" fillId="0" borderId="0" xfId="0" applyFont="1"/>
    <xf numFmtId="4" fontId="37" fillId="2" borderId="5" xfId="0" applyNumberFormat="1" applyFont="1" applyFill="1" applyBorder="1" applyAlignment="1">
      <alignment horizontal="right" vertical="center"/>
    </xf>
    <xf numFmtId="4" fontId="37" fillId="2" borderId="49" xfId="0" applyNumberFormat="1" applyFont="1" applyFill="1" applyBorder="1" applyAlignment="1">
      <alignment horizontal="right" vertical="center" wrapText="1"/>
    </xf>
    <xf numFmtId="4" fontId="37" fillId="2" borderId="27" xfId="0" applyNumberFormat="1" applyFont="1" applyFill="1" applyBorder="1" applyAlignment="1">
      <alignment horizontal="center" vertical="center" wrapText="1"/>
    </xf>
    <xf numFmtId="4" fontId="37" fillId="2" borderId="50" xfId="0" applyNumberFormat="1" applyFont="1" applyFill="1" applyBorder="1" applyAlignment="1">
      <alignment horizontal="center" vertical="center" wrapText="1"/>
    </xf>
    <xf numFmtId="4" fontId="37" fillId="2" borderId="5" xfId="0" applyNumberFormat="1" applyFont="1" applyFill="1" applyBorder="1" applyAlignment="1">
      <alignment horizontal="center" vertical="center" wrapText="1"/>
    </xf>
    <xf numFmtId="4" fontId="37" fillId="2" borderId="35" xfId="0" applyNumberFormat="1" applyFont="1" applyFill="1" applyBorder="1" applyAlignment="1">
      <alignment horizontal="center" vertical="center" wrapText="1"/>
    </xf>
    <xf numFmtId="4" fontId="37" fillId="2" borderId="36" xfId="0" applyNumberFormat="1" applyFont="1" applyFill="1" applyBorder="1" applyAlignment="1">
      <alignment horizontal="center" vertical="center" wrapText="1"/>
    </xf>
    <xf numFmtId="4" fontId="37" fillId="2" borderId="29" xfId="0" applyNumberFormat="1" applyFont="1" applyFill="1" applyBorder="1" applyAlignment="1">
      <alignment horizontal="center" vertical="center" wrapText="1"/>
    </xf>
    <xf numFmtId="4" fontId="37" fillId="2" borderId="5" xfId="0" applyNumberFormat="1" applyFont="1" applyFill="1" applyBorder="1" applyAlignment="1">
      <alignment horizontal="center" vertical="center"/>
    </xf>
    <xf numFmtId="4" fontId="37" fillId="2" borderId="53" xfId="0" applyNumberFormat="1" applyFont="1" applyFill="1" applyBorder="1" applyAlignment="1">
      <alignment horizontal="right" vertical="center" wrapText="1"/>
    </xf>
    <xf numFmtId="4" fontId="37" fillId="2" borderId="28" xfId="0" applyNumberFormat="1" applyFont="1" applyFill="1" applyBorder="1" applyAlignment="1">
      <alignment horizontal="center" vertical="center" wrapText="1"/>
    </xf>
    <xf numFmtId="4" fontId="37" fillId="2" borderId="54" xfId="0" applyNumberFormat="1" applyFont="1" applyFill="1" applyBorder="1" applyAlignment="1">
      <alignment horizontal="center" vertical="center" wrapText="1"/>
    </xf>
    <xf numFmtId="4" fontId="37" fillId="2" borderId="2" xfId="0" applyNumberFormat="1" applyFont="1" applyFill="1" applyBorder="1" applyAlignment="1">
      <alignment horizontal="center" vertical="center" wrapText="1"/>
    </xf>
    <xf numFmtId="4" fontId="37" fillId="2" borderId="20" xfId="0" applyNumberFormat="1" applyFont="1" applyFill="1" applyBorder="1" applyAlignment="1">
      <alignment horizontal="center" vertical="center" wrapText="1"/>
    </xf>
    <xf numFmtId="4" fontId="37" fillId="2" borderId="21" xfId="0" applyNumberFormat="1" applyFont="1" applyFill="1" applyBorder="1" applyAlignment="1">
      <alignment horizontal="center" vertical="center" wrapText="1"/>
    </xf>
    <xf numFmtId="4" fontId="37" fillId="2" borderId="22" xfId="0" applyNumberFormat="1" applyFont="1" applyFill="1" applyBorder="1" applyAlignment="1">
      <alignment horizontal="center" vertical="center" wrapText="1"/>
    </xf>
    <xf numFmtId="4" fontId="30" fillId="2" borderId="5" xfId="0" applyNumberFormat="1" applyFont="1" applyFill="1" applyBorder="1" applyAlignment="1">
      <alignment horizontal="center" vertical="center"/>
    </xf>
    <xf numFmtId="4" fontId="30" fillId="2" borderId="53" xfId="0" applyNumberFormat="1" applyFont="1" applyFill="1" applyBorder="1" applyAlignment="1">
      <alignment horizontal="right" vertical="center" wrapText="1"/>
    </xf>
    <xf numFmtId="4" fontId="30" fillId="2" borderId="28" xfId="0" applyNumberFormat="1" applyFont="1" applyFill="1" applyBorder="1" applyAlignment="1">
      <alignment horizontal="center" vertical="center" wrapText="1"/>
    </xf>
    <xf numFmtId="4" fontId="30" fillId="2" borderId="54" xfId="0" applyNumberFormat="1" applyFont="1" applyFill="1" applyBorder="1" applyAlignment="1">
      <alignment horizontal="center" vertical="center" wrapText="1"/>
    </xf>
    <xf numFmtId="4" fontId="30" fillId="2" borderId="2" xfId="0" applyNumberFormat="1" applyFont="1" applyFill="1" applyBorder="1" applyAlignment="1">
      <alignment horizontal="center" vertical="center" wrapText="1"/>
    </xf>
    <xf numFmtId="4" fontId="30" fillId="2" borderId="20" xfId="0" applyNumberFormat="1" applyFont="1" applyFill="1" applyBorder="1" applyAlignment="1">
      <alignment horizontal="center" vertical="center" wrapText="1"/>
    </xf>
    <xf numFmtId="4" fontId="30" fillId="2" borderId="21" xfId="0" applyNumberFormat="1" applyFont="1" applyFill="1" applyBorder="1" applyAlignment="1">
      <alignment horizontal="center" vertical="center" wrapText="1"/>
    </xf>
    <xf numFmtId="4" fontId="30" fillId="2" borderId="22" xfId="0" applyNumberFormat="1" applyFont="1" applyFill="1" applyBorder="1" applyAlignment="1">
      <alignment horizontal="center" vertical="center" wrapText="1"/>
    </xf>
    <xf numFmtId="4" fontId="37" fillId="2" borderId="10" xfId="0" applyNumberFormat="1" applyFont="1" applyFill="1" applyBorder="1" applyAlignment="1">
      <alignment horizontal="center" vertical="center"/>
    </xf>
    <xf numFmtId="4" fontId="37" fillId="2" borderId="55" xfId="0" applyNumberFormat="1" applyFont="1" applyFill="1" applyBorder="1" applyAlignment="1">
      <alignment horizontal="right" vertical="center" wrapText="1"/>
    </xf>
    <xf numFmtId="4" fontId="37" fillId="2" borderId="30" xfId="0" applyNumberFormat="1" applyFont="1" applyFill="1" applyBorder="1" applyAlignment="1">
      <alignment horizontal="center" vertical="center" wrapText="1"/>
    </xf>
    <xf numFmtId="4" fontId="37" fillId="2" borderId="56" xfId="0" applyNumberFormat="1" applyFont="1" applyFill="1" applyBorder="1" applyAlignment="1">
      <alignment horizontal="center" vertical="center" wrapText="1"/>
    </xf>
    <xf numFmtId="4" fontId="37" fillId="2" borderId="3" xfId="0" applyNumberFormat="1" applyFont="1" applyFill="1" applyBorder="1" applyAlignment="1">
      <alignment horizontal="center" vertical="center" wrapText="1"/>
    </xf>
    <xf numFmtId="4" fontId="37" fillId="2" borderId="23" xfId="0" applyNumberFormat="1" applyFont="1" applyFill="1" applyBorder="1" applyAlignment="1">
      <alignment horizontal="center" vertical="center" wrapText="1"/>
    </xf>
    <xf numFmtId="4" fontId="37" fillId="2" borderId="24" xfId="0" applyNumberFormat="1" applyFont="1" applyFill="1" applyBorder="1" applyAlignment="1">
      <alignment horizontal="center" vertical="center" wrapText="1"/>
    </xf>
    <xf numFmtId="4" fontId="37" fillId="2" borderId="25" xfId="0" applyNumberFormat="1" applyFont="1" applyFill="1" applyBorder="1" applyAlignment="1">
      <alignment horizontal="center" vertical="center" wrapText="1"/>
    </xf>
    <xf numFmtId="4" fontId="22" fillId="2" borderId="26" xfId="0" applyNumberFormat="1" applyFont="1" applyFill="1" applyBorder="1" applyAlignment="1">
      <alignment wrapText="1"/>
    </xf>
    <xf numFmtId="4" fontId="37" fillId="2" borderId="53" xfId="0" applyNumberFormat="1" applyFont="1" applyFill="1" applyBorder="1" applyAlignment="1">
      <alignment horizontal="right" wrapText="1"/>
    </xf>
    <xf numFmtId="4" fontId="3" fillId="0" borderId="0" xfId="0" applyNumberFormat="1" applyFont="1"/>
    <xf numFmtId="4" fontId="22" fillId="2" borderId="57" xfId="0" applyNumberFormat="1" applyFont="1" applyFill="1" applyBorder="1" applyAlignment="1" applyProtection="1">
      <alignment horizontal="center" vertical="center" wrapText="1"/>
      <protection hidden="1"/>
    </xf>
    <xf numFmtId="4" fontId="22" fillId="2" borderId="58" xfId="0" applyNumberFormat="1" applyFont="1" applyFill="1" applyBorder="1" applyAlignment="1">
      <alignment horizontal="left" vertical="center" wrapText="1"/>
    </xf>
    <xf numFmtId="167" fontId="22" fillId="2" borderId="58" xfId="0" applyNumberFormat="1" applyFont="1" applyFill="1" applyBorder="1" applyAlignment="1">
      <alignment horizontal="center" vertical="center" wrapText="1"/>
    </xf>
    <xf numFmtId="167" fontId="22" fillId="2" borderId="59" xfId="0" applyNumberFormat="1" applyFont="1" applyFill="1" applyBorder="1" applyAlignment="1">
      <alignment horizontal="center" vertical="center" wrapText="1"/>
    </xf>
    <xf numFmtId="167" fontId="22" fillId="2" borderId="57" xfId="0" applyNumberFormat="1" applyFont="1" applyFill="1" applyBorder="1" applyAlignment="1">
      <alignment horizontal="center" vertical="center" wrapText="1"/>
    </xf>
    <xf numFmtId="167" fontId="22" fillId="2" borderId="60" xfId="0" applyNumberFormat="1" applyFont="1" applyFill="1" applyBorder="1" applyAlignment="1">
      <alignment horizontal="center" vertical="center" wrapText="1"/>
    </xf>
    <xf numFmtId="167" fontId="22" fillId="2" borderId="61" xfId="0" applyNumberFormat="1" applyFont="1" applyFill="1" applyBorder="1" applyAlignment="1">
      <alignment horizontal="center" vertical="center" wrapText="1"/>
    </xf>
    <xf numFmtId="167" fontId="22" fillId="2" borderId="41" xfId="0" applyNumberFormat="1" applyFont="1" applyFill="1" applyBorder="1" applyAlignment="1">
      <alignment horizontal="center" vertical="center" wrapText="1"/>
    </xf>
    <xf numFmtId="167" fontId="39" fillId="2" borderId="57" xfId="0" applyNumberFormat="1" applyFont="1" applyFill="1" applyBorder="1" applyAlignment="1">
      <alignment horizontal="center" vertical="center" wrapText="1"/>
    </xf>
    <xf numFmtId="4" fontId="22" fillId="2" borderId="62" xfId="0" applyNumberFormat="1" applyFont="1" applyFill="1" applyBorder="1" applyAlignment="1" applyProtection="1">
      <alignment horizontal="center" vertical="center" wrapText="1"/>
      <protection hidden="1"/>
    </xf>
    <xf numFmtId="4" fontId="22" fillId="2" borderId="63" xfId="0" applyNumberFormat="1" applyFont="1" applyFill="1" applyBorder="1" applyAlignment="1">
      <alignment horizontal="center" vertical="center" wrapText="1"/>
    </xf>
    <xf numFmtId="4" fontId="22" fillId="2" borderId="64" xfId="0" applyNumberFormat="1" applyFont="1" applyFill="1" applyBorder="1" applyAlignment="1">
      <alignment horizontal="center" vertical="center" wrapText="1"/>
    </xf>
    <xf numFmtId="4" fontId="22" fillId="2" borderId="62" xfId="0" applyNumberFormat="1" applyFont="1" applyFill="1" applyBorder="1" applyAlignment="1">
      <alignment horizontal="center" vertical="center" wrapText="1"/>
    </xf>
    <xf numFmtId="4" fontId="22" fillId="2" borderId="65" xfId="0" applyNumberFormat="1" applyFont="1" applyFill="1" applyBorder="1" applyAlignment="1">
      <alignment horizontal="center" vertical="center" wrapText="1"/>
    </xf>
    <xf numFmtId="4" fontId="22" fillId="2" borderId="66" xfId="0" applyNumberFormat="1" applyFont="1" applyFill="1" applyBorder="1" applyAlignment="1">
      <alignment horizontal="center" vertical="center" wrapText="1"/>
    </xf>
    <xf numFmtId="4" fontId="22" fillId="2" borderId="67" xfId="0" applyNumberFormat="1" applyFont="1" applyFill="1" applyBorder="1" applyAlignment="1">
      <alignment horizontal="center" vertical="center" wrapText="1"/>
    </xf>
    <xf numFmtId="4" fontId="39" fillId="2" borderId="62" xfId="0" applyNumberFormat="1" applyFont="1" applyFill="1" applyBorder="1" applyAlignment="1">
      <alignment horizontal="center" vertical="center" wrapText="1"/>
    </xf>
    <xf numFmtId="4" fontId="39" fillId="2" borderId="4" xfId="0" applyNumberFormat="1" applyFont="1" applyFill="1" applyBorder="1" applyAlignment="1" applyProtection="1">
      <alignment horizontal="center" vertical="center" wrapText="1"/>
      <protection hidden="1"/>
    </xf>
    <xf numFmtId="4" fontId="22" fillId="2" borderId="51" xfId="0" applyNumberFormat="1" applyFont="1" applyFill="1" applyBorder="1" applyAlignment="1">
      <alignment horizontal="left" vertical="center" wrapText="1"/>
    </xf>
    <xf numFmtId="4" fontId="39" fillId="2" borderId="4" xfId="0" applyNumberFormat="1" applyFont="1" applyFill="1" applyBorder="1" applyAlignment="1">
      <alignment horizontal="center" vertical="center" wrapText="1"/>
    </xf>
    <xf numFmtId="4" fontId="11" fillId="2" borderId="2" xfId="0" applyNumberFormat="1" applyFont="1" applyFill="1" applyBorder="1" applyAlignment="1" applyProtection="1">
      <alignment horizontal="center" vertical="center" wrapText="1"/>
      <protection hidden="1"/>
    </xf>
    <xf numFmtId="4" fontId="11" fillId="2" borderId="28" xfId="0" applyNumberFormat="1" applyFont="1" applyFill="1" applyBorder="1" applyAlignment="1">
      <alignment horizontal="right" vertical="center" wrapText="1"/>
    </xf>
    <xf numFmtId="4" fontId="11" fillId="2" borderId="28" xfId="0" applyNumberFormat="1" applyFont="1" applyFill="1" applyBorder="1" applyAlignment="1">
      <alignment horizontal="center" vertical="center" wrapText="1"/>
    </xf>
    <xf numFmtId="4" fontId="11" fillId="2" borderId="54"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4" fontId="11" fillId="2" borderId="20" xfId="0" applyNumberFormat="1" applyFont="1" applyFill="1" applyBorder="1" applyAlignment="1">
      <alignment horizontal="center" vertical="center" wrapText="1"/>
    </xf>
    <xf numFmtId="4" fontId="11" fillId="2" borderId="21"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68" xfId="0" applyNumberFormat="1" applyFont="1" applyFill="1" applyBorder="1" applyAlignment="1">
      <alignment horizontal="right" vertical="center" wrapText="1"/>
    </xf>
    <xf numFmtId="4" fontId="11" fillId="2" borderId="68" xfId="0" applyNumberFormat="1" applyFont="1" applyFill="1" applyBorder="1" applyAlignment="1">
      <alignment horizontal="center" vertical="center" wrapText="1"/>
    </xf>
    <xf numFmtId="4" fontId="11" fillId="2" borderId="69" xfId="0" applyNumberFormat="1" applyFont="1" applyFill="1" applyBorder="1" applyAlignment="1">
      <alignment horizontal="center" vertical="center" wrapText="1"/>
    </xf>
    <xf numFmtId="4" fontId="11" fillId="2" borderId="70" xfId="0" applyNumberFormat="1" applyFont="1" applyFill="1" applyBorder="1" applyAlignment="1">
      <alignment horizontal="center" vertical="center" wrapText="1"/>
    </xf>
    <xf numFmtId="4" fontId="11" fillId="2" borderId="71" xfId="0" applyNumberFormat="1" applyFont="1" applyFill="1" applyBorder="1" applyAlignment="1">
      <alignment horizontal="center" vertical="center" wrapText="1"/>
    </xf>
    <xf numFmtId="4" fontId="11" fillId="2" borderId="72" xfId="0" applyNumberFormat="1" applyFont="1" applyFill="1" applyBorder="1" applyAlignment="1">
      <alignment horizontal="center" vertical="center" wrapText="1"/>
    </xf>
    <xf numFmtId="4" fontId="11" fillId="2" borderId="73" xfId="0" applyNumberFormat="1" applyFont="1" applyFill="1" applyBorder="1" applyAlignment="1">
      <alignment horizontal="center" vertical="center" wrapText="1"/>
    </xf>
    <xf numFmtId="4" fontId="22" fillId="2" borderId="43" xfId="0" applyNumberFormat="1" applyFont="1" applyFill="1" applyBorder="1" applyAlignment="1" applyProtection="1">
      <alignment horizontal="center" vertical="center"/>
      <protection hidden="1"/>
    </xf>
    <xf numFmtId="4" fontId="22" fillId="2" borderId="44" xfId="0" applyNumberFormat="1" applyFont="1" applyFill="1" applyBorder="1" applyAlignment="1" applyProtection="1">
      <alignment horizontal="center" vertical="center"/>
      <protection hidden="1"/>
    </xf>
    <xf numFmtId="4" fontId="22" fillId="2" borderId="45" xfId="0" applyNumberFormat="1" applyFont="1" applyFill="1" applyBorder="1" applyAlignment="1" applyProtection="1">
      <alignment horizontal="center" vertical="center"/>
      <protection hidden="1"/>
    </xf>
    <xf numFmtId="4" fontId="22" fillId="2" borderId="46" xfId="0" applyNumberFormat="1" applyFont="1" applyFill="1" applyBorder="1" applyAlignment="1" applyProtection="1">
      <alignment horizontal="center" vertical="center"/>
      <protection hidden="1"/>
    </xf>
    <xf numFmtId="4" fontId="22" fillId="2" borderId="47" xfId="0" applyNumberFormat="1" applyFont="1" applyFill="1" applyBorder="1" applyAlignment="1" applyProtection="1">
      <alignment horizontal="center" vertical="center"/>
      <protection hidden="1"/>
    </xf>
    <xf numFmtId="4" fontId="22" fillId="2" borderId="48" xfId="0" applyNumberFormat="1" applyFont="1" applyFill="1" applyBorder="1" applyAlignment="1" applyProtection="1">
      <alignment horizontal="center" vertical="center"/>
      <protection hidden="1"/>
    </xf>
    <xf numFmtId="4" fontId="22" fillId="0" borderId="35" xfId="0" applyNumberFormat="1" applyFont="1" applyBorder="1" applyAlignment="1">
      <alignment horizontal="center" vertical="center" wrapText="1"/>
    </xf>
    <xf numFmtId="4" fontId="22" fillId="0" borderId="36" xfId="0" applyNumberFormat="1" applyFont="1" applyBorder="1" applyAlignment="1">
      <alignment horizontal="center" vertical="center" wrapText="1"/>
    </xf>
    <xf numFmtId="4" fontId="22" fillId="0" borderId="29" xfId="0" applyNumberFormat="1" applyFont="1" applyBorder="1" applyAlignment="1">
      <alignment horizontal="center" vertical="center" wrapText="1"/>
    </xf>
    <xf numFmtId="4" fontId="22" fillId="0" borderId="50" xfId="0" applyNumberFormat="1" applyFont="1" applyBorder="1" applyAlignment="1">
      <alignment horizontal="center" vertical="center" wrapText="1"/>
    </xf>
    <xf numFmtId="4" fontId="22" fillId="0" borderId="5" xfId="0" applyNumberFormat="1" applyFont="1" applyBorder="1" applyAlignment="1">
      <alignment horizontal="center" vertical="center" wrapText="1"/>
    </xf>
    <xf numFmtId="4" fontId="22" fillId="2" borderId="4" xfId="0" applyNumberFormat="1" applyFont="1" applyFill="1" applyBorder="1" applyAlignment="1" applyProtection="1">
      <alignment horizontal="center" vertical="center"/>
      <protection hidden="1"/>
    </xf>
    <xf numFmtId="4" fontId="22" fillId="2" borderId="51" xfId="0" applyNumberFormat="1" applyFont="1" applyFill="1" applyBorder="1" applyAlignment="1">
      <alignment horizontal="left" wrapText="1"/>
    </xf>
    <xf numFmtId="4" fontId="11" fillId="0" borderId="20" xfId="0" applyNumberFormat="1" applyFont="1" applyBorder="1" applyAlignment="1">
      <alignment horizontal="center" vertical="center" wrapText="1"/>
    </xf>
    <xf numFmtId="4" fontId="11" fillId="0" borderId="21" xfId="0" applyNumberFormat="1" applyFont="1" applyBorder="1" applyAlignment="1">
      <alignment horizontal="center" vertical="center" wrapText="1"/>
    </xf>
    <xf numFmtId="4" fontId="11" fillId="0" borderId="28" xfId="0" applyNumberFormat="1" applyFont="1" applyBorder="1" applyAlignment="1">
      <alignment horizontal="center" vertical="center" wrapText="1"/>
    </xf>
    <xf numFmtId="4" fontId="11" fillId="0" borderId="54"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4" fontId="11" fillId="0" borderId="22" xfId="0" applyNumberFormat="1" applyFont="1" applyBorder="1" applyAlignment="1">
      <alignment horizontal="center" vertical="center" wrapText="1"/>
    </xf>
    <xf numFmtId="4" fontId="11" fillId="3" borderId="21" xfId="0" applyNumberFormat="1" applyFont="1" applyFill="1" applyBorder="1" applyAlignment="1">
      <alignment horizontal="center" vertical="center" wrapText="1"/>
    </xf>
    <xf numFmtId="4" fontId="11" fillId="3" borderId="22" xfId="0" applyNumberFormat="1" applyFont="1" applyFill="1" applyBorder="1" applyAlignment="1">
      <alignment horizontal="center" vertical="center" wrapText="1"/>
    </xf>
    <xf numFmtId="4" fontId="11" fillId="3" borderId="20" xfId="0" applyNumberFormat="1" applyFont="1" applyFill="1" applyBorder="1" applyAlignment="1">
      <alignment horizontal="center" vertical="center" wrapText="1"/>
    </xf>
    <xf numFmtId="4" fontId="11" fillId="3" borderId="28" xfId="0" applyNumberFormat="1" applyFont="1" applyFill="1" applyBorder="1" applyAlignment="1">
      <alignment horizontal="center" vertical="center" wrapText="1"/>
    </xf>
    <xf numFmtId="4" fontId="37" fillId="2" borderId="30" xfId="0" applyNumberFormat="1" applyFont="1" applyFill="1" applyBorder="1" applyAlignment="1">
      <alignment horizontal="right" wrapText="1"/>
    </xf>
    <xf numFmtId="4" fontId="37" fillId="2" borderId="74" xfId="0" applyNumberFormat="1" applyFont="1" applyFill="1" applyBorder="1" applyAlignment="1">
      <alignment horizontal="right" wrapText="1"/>
    </xf>
    <xf numFmtId="4" fontId="22" fillId="0" borderId="52" xfId="0" applyNumberFormat="1" applyFont="1" applyBorder="1" applyAlignment="1">
      <alignment horizontal="center" vertical="center" wrapText="1"/>
    </xf>
    <xf numFmtId="4" fontId="22" fillId="3" borderId="17" xfId="0" applyNumberFormat="1" applyFont="1" applyFill="1" applyBorder="1" applyAlignment="1">
      <alignment horizontal="center" vertical="center" wrapText="1"/>
    </xf>
    <xf numFmtId="4" fontId="22" fillId="3" borderId="18" xfId="0" applyNumberFormat="1" applyFont="1" applyFill="1" applyBorder="1" applyAlignment="1">
      <alignment horizontal="center" vertical="center" wrapText="1"/>
    </xf>
    <xf numFmtId="4" fontId="22" fillId="3" borderId="19" xfId="0" applyNumberFormat="1" applyFont="1" applyFill="1" applyBorder="1" applyAlignment="1">
      <alignment horizontal="center" vertical="center" wrapText="1"/>
    </xf>
    <xf numFmtId="4" fontId="22" fillId="3" borderId="51" xfId="0" applyNumberFormat="1" applyFont="1" applyFill="1" applyBorder="1" applyAlignment="1">
      <alignment horizontal="center" vertical="center" wrapText="1"/>
    </xf>
    <xf numFmtId="4" fontId="22" fillId="3" borderId="52" xfId="0" applyNumberFormat="1" applyFont="1" applyFill="1" applyBorder="1" applyAlignment="1">
      <alignment horizontal="center" vertical="center" wrapText="1"/>
    </xf>
    <xf numFmtId="4" fontId="22" fillId="3" borderId="4" xfId="0" applyNumberFormat="1" applyFont="1" applyFill="1" applyBorder="1" applyAlignment="1">
      <alignment horizontal="center" vertical="center" wrapText="1"/>
    </xf>
    <xf numFmtId="4" fontId="37" fillId="2" borderId="2" xfId="0" applyNumberFormat="1" applyFont="1" applyFill="1" applyBorder="1" applyAlignment="1">
      <alignment horizontal="center" vertical="center"/>
    </xf>
    <xf numFmtId="4" fontId="37" fillId="2" borderId="28" xfId="0" applyNumberFormat="1" applyFont="1" applyFill="1" applyBorder="1" applyAlignment="1">
      <alignment horizontal="right" wrapText="1"/>
    </xf>
    <xf numFmtId="4" fontId="30" fillId="2" borderId="2" xfId="0" applyNumberFormat="1" applyFont="1" applyFill="1" applyBorder="1" applyAlignment="1">
      <alignment horizontal="center" vertical="center"/>
    </xf>
    <xf numFmtId="4" fontId="30" fillId="2" borderId="28" xfId="0" applyNumberFormat="1" applyFont="1" applyFill="1" applyBorder="1" applyAlignment="1">
      <alignment horizontal="right" wrapText="1"/>
    </xf>
    <xf numFmtId="4" fontId="11" fillId="0" borderId="32" xfId="0" applyNumberFormat="1" applyFont="1" applyBorder="1" applyAlignment="1">
      <alignment horizontal="center" vertical="center" wrapText="1"/>
    </xf>
    <xf numFmtId="4" fontId="11" fillId="0" borderId="33" xfId="0" applyNumberFormat="1" applyFont="1" applyBorder="1" applyAlignment="1">
      <alignment horizontal="center" vertical="center" wrapText="1"/>
    </xf>
    <xf numFmtId="4" fontId="11" fillId="3" borderId="54" xfId="0" applyNumberFormat="1" applyFont="1" applyFill="1" applyBorder="1" applyAlignment="1">
      <alignment horizontal="center" vertical="center" wrapText="1"/>
    </xf>
    <xf numFmtId="4" fontId="11" fillId="3" borderId="2" xfId="0" applyNumberFormat="1" applyFont="1" applyFill="1" applyBorder="1" applyAlignment="1">
      <alignment horizontal="center" vertical="center" wrapText="1"/>
    </xf>
    <xf numFmtId="4" fontId="17" fillId="2" borderId="2" xfId="0" applyNumberFormat="1" applyFont="1" applyFill="1" applyBorder="1" applyAlignment="1">
      <alignment horizontal="center" vertical="center" wrapText="1"/>
    </xf>
    <xf numFmtId="4" fontId="17" fillId="3" borderId="20" xfId="0" applyNumberFormat="1" applyFont="1" applyFill="1" applyBorder="1" applyAlignment="1">
      <alignment horizontal="center" vertical="center" wrapText="1"/>
    </xf>
    <xf numFmtId="4" fontId="17" fillId="3" borderId="21" xfId="0" applyNumberFormat="1" applyFont="1" applyFill="1" applyBorder="1" applyAlignment="1">
      <alignment horizontal="center" vertical="center" wrapText="1"/>
    </xf>
    <xf numFmtId="4" fontId="17" fillId="3" borderId="22" xfId="0" applyNumberFormat="1" applyFont="1" applyFill="1" applyBorder="1" applyAlignment="1">
      <alignment horizontal="center" vertical="center" wrapText="1"/>
    </xf>
    <xf numFmtId="4" fontId="17" fillId="3" borderId="28" xfId="0" applyNumberFormat="1" applyFont="1" applyFill="1" applyBorder="1" applyAlignment="1">
      <alignment horizontal="center" vertical="center" wrapText="1"/>
    </xf>
    <xf numFmtId="4" fontId="17" fillId="3" borderId="2" xfId="0" applyNumberFormat="1" applyFont="1" applyFill="1" applyBorder="1" applyAlignment="1">
      <alignment horizontal="center" vertical="center" wrapText="1"/>
    </xf>
    <xf numFmtId="4" fontId="30" fillId="2" borderId="3" xfId="0" applyNumberFormat="1" applyFont="1" applyFill="1" applyBorder="1" applyAlignment="1">
      <alignment horizontal="center" vertical="center"/>
    </xf>
    <xf numFmtId="4" fontId="30" fillId="2" borderId="30" xfId="0" applyNumberFormat="1" applyFont="1" applyFill="1" applyBorder="1" applyAlignment="1">
      <alignment horizontal="right" wrapText="1"/>
    </xf>
    <xf numFmtId="4" fontId="30" fillId="2" borderId="30" xfId="0" applyNumberFormat="1" applyFont="1" applyFill="1" applyBorder="1" applyAlignment="1">
      <alignment horizontal="center" vertical="center" wrapText="1"/>
    </xf>
    <xf numFmtId="4" fontId="17" fillId="3" borderId="56" xfId="0" applyNumberFormat="1" applyFont="1" applyFill="1" applyBorder="1" applyAlignment="1">
      <alignment horizontal="center" vertical="center" wrapText="1"/>
    </xf>
    <xf numFmtId="4" fontId="17" fillId="2" borderId="3" xfId="0" applyNumberFormat="1" applyFont="1" applyFill="1" applyBorder="1" applyAlignment="1">
      <alignment horizontal="center" vertical="center" wrapText="1"/>
    </xf>
    <xf numFmtId="4" fontId="17" fillId="3" borderId="23" xfId="0" applyNumberFormat="1" applyFont="1" applyFill="1" applyBorder="1" applyAlignment="1">
      <alignment horizontal="center" vertical="center" wrapText="1"/>
    </xf>
    <xf numFmtId="4" fontId="17" fillId="3" borderId="24" xfId="0" applyNumberFormat="1" applyFont="1" applyFill="1" applyBorder="1" applyAlignment="1">
      <alignment horizontal="center" vertical="center" wrapText="1"/>
    </xf>
    <xf numFmtId="4" fontId="17" fillId="3" borderId="25" xfId="0" applyNumberFormat="1" applyFont="1" applyFill="1" applyBorder="1" applyAlignment="1">
      <alignment horizontal="center" vertical="center" wrapText="1"/>
    </xf>
    <xf numFmtId="4" fontId="17" fillId="3" borderId="30" xfId="0" applyNumberFormat="1" applyFont="1" applyFill="1" applyBorder="1" applyAlignment="1">
      <alignment horizontal="center" vertical="center" wrapText="1"/>
    </xf>
    <xf numFmtId="4" fontId="17" fillId="3" borderId="3" xfId="0" applyNumberFormat="1" applyFont="1" applyFill="1" applyBorder="1" applyAlignment="1">
      <alignment horizontal="center" vertical="center" wrapText="1"/>
    </xf>
    <xf numFmtId="4" fontId="37" fillId="0" borderId="54" xfId="0" applyNumberFormat="1" applyFont="1" applyBorder="1" applyAlignment="1">
      <alignment horizontal="center" vertical="center" wrapText="1"/>
    </xf>
    <xf numFmtId="4" fontId="37" fillId="0" borderId="20" xfId="0" applyNumberFormat="1" applyFont="1" applyBorder="1" applyAlignment="1">
      <alignment horizontal="center" vertical="center" wrapText="1"/>
    </xf>
    <xf numFmtId="4" fontId="37" fillId="0" borderId="21" xfId="0" applyNumberFormat="1" applyFont="1" applyBorder="1" applyAlignment="1">
      <alignment horizontal="center" vertical="center" wrapText="1"/>
    </xf>
    <xf numFmtId="4" fontId="37" fillId="0" borderId="22" xfId="0" applyNumberFormat="1" applyFont="1" applyBorder="1" applyAlignment="1">
      <alignment horizontal="center" vertical="center" wrapText="1"/>
    </xf>
    <xf numFmtId="4" fontId="37" fillId="0" borderId="28"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4" fontId="37" fillId="2" borderId="3" xfId="0" applyNumberFormat="1" applyFont="1" applyFill="1" applyBorder="1" applyAlignment="1">
      <alignment horizontal="center" vertical="center"/>
    </xf>
    <xf numFmtId="4" fontId="37" fillId="0" borderId="56" xfId="0" applyNumberFormat="1" applyFont="1" applyBorder="1" applyAlignment="1">
      <alignment horizontal="center" vertical="center" wrapText="1"/>
    </xf>
    <xf numFmtId="4" fontId="37" fillId="0" borderId="23" xfId="0" applyNumberFormat="1" applyFont="1" applyBorder="1" applyAlignment="1">
      <alignment horizontal="center" vertical="center" wrapText="1"/>
    </xf>
    <xf numFmtId="4" fontId="37" fillId="0" borderId="24" xfId="0" applyNumberFormat="1" applyFont="1" applyBorder="1" applyAlignment="1">
      <alignment horizontal="center" vertical="center" wrapText="1"/>
    </xf>
    <xf numFmtId="4" fontId="37" fillId="0" borderId="25" xfId="0" applyNumberFormat="1" applyFont="1" applyBorder="1" applyAlignment="1">
      <alignment horizontal="center" vertical="center" wrapText="1"/>
    </xf>
    <xf numFmtId="4" fontId="37" fillId="0" borderId="30" xfId="0" applyNumberFormat="1" applyFont="1" applyBorder="1" applyAlignment="1">
      <alignment horizontal="center" vertical="center" wrapText="1"/>
    </xf>
    <xf numFmtId="4" fontId="37" fillId="0" borderId="3" xfId="0" applyNumberFormat="1" applyFont="1" applyBorder="1" applyAlignment="1">
      <alignment horizontal="center" vertical="center" wrapText="1"/>
    </xf>
    <xf numFmtId="4" fontId="37" fillId="3" borderId="54" xfId="0"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xf>
    <xf numFmtId="4" fontId="37" fillId="2" borderId="31" xfId="0" applyNumberFormat="1" applyFont="1" applyFill="1" applyBorder="1" applyAlignment="1">
      <alignment horizontal="right" wrapText="1"/>
    </xf>
    <xf numFmtId="4" fontId="37" fillId="2" borderId="31" xfId="0" applyNumberFormat="1" applyFont="1" applyFill="1" applyBorder="1" applyAlignment="1">
      <alignment horizontal="center" vertical="center" wrapText="1"/>
    </xf>
    <xf numFmtId="4" fontId="37" fillId="0" borderId="75" xfId="0" applyNumberFormat="1" applyFont="1" applyBorder="1" applyAlignment="1">
      <alignment horizontal="center" vertical="center" wrapText="1"/>
    </xf>
    <xf numFmtId="4" fontId="37" fillId="2" borderId="6" xfId="0" applyNumberFormat="1" applyFont="1" applyFill="1" applyBorder="1" applyAlignment="1">
      <alignment horizontal="center" vertical="center" wrapText="1"/>
    </xf>
    <xf numFmtId="4" fontId="37" fillId="0" borderId="37" xfId="0" applyNumberFormat="1" applyFont="1" applyBorder="1" applyAlignment="1">
      <alignment horizontal="center" vertical="center" wrapText="1"/>
    </xf>
    <xf numFmtId="4" fontId="37" fillId="0" borderId="32" xfId="0" applyNumberFormat="1" applyFont="1" applyBorder="1" applyAlignment="1">
      <alignment horizontal="center" vertical="center" wrapText="1"/>
    </xf>
    <xf numFmtId="4" fontId="37" fillId="0" borderId="33" xfId="0" applyNumberFormat="1" applyFont="1" applyBorder="1" applyAlignment="1">
      <alignment horizontal="center" vertical="center" wrapText="1"/>
    </xf>
    <xf numFmtId="4" fontId="37" fillId="0" borderId="31" xfId="0" applyNumberFormat="1" applyFont="1" applyBorder="1" applyAlignment="1">
      <alignment horizontal="center" vertical="center" wrapText="1"/>
    </xf>
    <xf numFmtId="4" fontId="37" fillId="0" borderId="6" xfId="0" applyNumberFormat="1" applyFont="1" applyBorder="1" applyAlignment="1">
      <alignment horizontal="center" vertical="center" wrapText="1"/>
    </xf>
    <xf numFmtId="4" fontId="22" fillId="2" borderId="3" xfId="0" applyNumberFormat="1" applyFont="1" applyFill="1" applyBorder="1" applyAlignment="1" applyProtection="1">
      <alignment horizontal="center" vertical="center"/>
      <protection hidden="1"/>
    </xf>
    <xf numFmtId="4" fontId="22" fillId="2" borderId="30" xfId="0" applyNumberFormat="1" applyFont="1" applyFill="1" applyBorder="1" applyAlignment="1">
      <alignment horizontal="left" wrapText="1"/>
    </xf>
    <xf numFmtId="4" fontId="22" fillId="2" borderId="30" xfId="0" applyNumberFormat="1" applyFont="1" applyFill="1" applyBorder="1" applyAlignment="1">
      <alignment horizontal="center" vertical="center" wrapText="1"/>
    </xf>
    <xf numFmtId="4" fontId="22" fillId="0" borderId="56" xfId="0" applyNumberFormat="1" applyFont="1" applyBorder="1" applyAlignment="1">
      <alignment horizontal="center" vertical="center" wrapText="1"/>
    </xf>
    <xf numFmtId="4" fontId="22" fillId="2" borderId="3" xfId="0" applyNumberFormat="1" applyFont="1" applyFill="1" applyBorder="1" applyAlignment="1">
      <alignment horizontal="center" vertical="center" wrapText="1"/>
    </xf>
    <xf numFmtId="4" fontId="22" fillId="0" borderId="23" xfId="0" applyNumberFormat="1" applyFont="1" applyBorder="1" applyAlignment="1">
      <alignment horizontal="center" vertical="center" wrapText="1"/>
    </xf>
    <xf numFmtId="4" fontId="22" fillId="0" borderId="24" xfId="0" applyNumberFormat="1" applyFont="1" applyBorder="1" applyAlignment="1">
      <alignment horizontal="center" vertical="center" wrapText="1"/>
    </xf>
    <xf numFmtId="4" fontId="22" fillId="0" borderId="25" xfId="0" applyNumberFormat="1" applyFont="1" applyBorder="1" applyAlignment="1">
      <alignment horizontal="center" vertical="center" wrapText="1"/>
    </xf>
    <xf numFmtId="4" fontId="22" fillId="0" borderId="30" xfId="0" applyNumberFormat="1" applyFont="1" applyBorder="1" applyAlignment="1">
      <alignment horizontal="center" vertical="center" wrapText="1"/>
    </xf>
    <xf numFmtId="4" fontId="22" fillId="0" borderId="3" xfId="0" applyNumberFormat="1" applyFont="1" applyBorder="1" applyAlignment="1">
      <alignment horizontal="center" vertical="center" wrapText="1"/>
    </xf>
    <xf numFmtId="0" fontId="3" fillId="0" borderId="0" xfId="0" applyFont="1" applyAlignment="1">
      <alignment wrapText="1"/>
    </xf>
    <xf numFmtId="4" fontId="11" fillId="2" borderId="5" xfId="0" applyNumberFormat="1" applyFont="1" applyFill="1" applyBorder="1" applyAlignment="1" applyProtection="1">
      <alignment horizontal="center" vertical="center"/>
      <protection hidden="1"/>
    </xf>
    <xf numFmtId="4" fontId="11" fillId="2" borderId="27" xfId="0" applyNumberFormat="1" applyFont="1" applyFill="1" applyBorder="1" applyAlignment="1">
      <alignment horizontal="right" vertical="center" wrapText="1"/>
    </xf>
    <xf numFmtId="4" fontId="11" fillId="2" borderId="27" xfId="0" applyNumberFormat="1" applyFont="1" applyFill="1" applyBorder="1" applyAlignment="1">
      <alignment horizontal="center" vertical="center" wrapText="1"/>
    </xf>
    <xf numFmtId="4" fontId="11" fillId="0" borderId="50" xfId="0" applyNumberFormat="1" applyFont="1" applyBorder="1" applyAlignment="1">
      <alignment horizontal="center" vertical="center" wrapText="1"/>
    </xf>
    <xf numFmtId="4" fontId="11" fillId="2" borderId="5" xfId="0" applyNumberFormat="1" applyFont="1" applyFill="1" applyBorder="1" applyAlignment="1">
      <alignment horizontal="center" vertical="center" wrapText="1"/>
    </xf>
    <xf numFmtId="4" fontId="11" fillId="0" borderId="35" xfId="0" applyNumberFormat="1" applyFont="1" applyBorder="1" applyAlignment="1">
      <alignment horizontal="center" vertical="center" wrapText="1"/>
    </xf>
    <xf numFmtId="4" fontId="11" fillId="0" borderId="36" xfId="0" applyNumberFormat="1" applyFont="1" applyBorder="1" applyAlignment="1">
      <alignment horizontal="center" vertical="center" wrapText="1"/>
    </xf>
    <xf numFmtId="4" fontId="11" fillId="0" borderId="29" xfId="0" applyNumberFormat="1" applyFont="1" applyBorder="1" applyAlignment="1">
      <alignment horizontal="center" vertical="center" wrapText="1"/>
    </xf>
    <xf numFmtId="4" fontId="11" fillId="0" borderId="27" xfId="0" applyNumberFormat="1" applyFont="1" applyBorder="1" applyAlignment="1">
      <alignment horizontal="center" vertical="center" wrapText="1"/>
    </xf>
    <xf numFmtId="4" fontId="11" fillId="0" borderId="5" xfId="0" applyNumberFormat="1" applyFont="1" applyBorder="1" applyAlignment="1">
      <alignment horizontal="center" vertical="center" wrapText="1"/>
    </xf>
    <xf numFmtId="4" fontId="17" fillId="2" borderId="5" xfId="0" applyNumberFormat="1" applyFont="1" applyFill="1" applyBorder="1" applyAlignment="1" applyProtection="1">
      <alignment horizontal="center" vertical="center"/>
      <protection hidden="1"/>
    </xf>
    <xf numFmtId="4" fontId="17" fillId="2" borderId="27" xfId="0" applyNumberFormat="1" applyFont="1" applyFill="1" applyBorder="1" applyAlignment="1">
      <alignment horizontal="right" vertical="center" wrapText="1"/>
    </xf>
    <xf numFmtId="4" fontId="11" fillId="2" borderId="2" xfId="0" applyNumberFormat="1" applyFont="1" applyFill="1" applyBorder="1" applyAlignment="1">
      <alignment horizontal="center" vertical="center"/>
    </xf>
    <xf numFmtId="4" fontId="11" fillId="2" borderId="28" xfId="0" applyNumberFormat="1" applyFont="1" applyFill="1" applyBorder="1" applyAlignment="1">
      <alignment horizontal="right" wrapText="1"/>
    </xf>
    <xf numFmtId="4" fontId="11" fillId="2" borderId="3"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0" borderId="56" xfId="0" applyNumberFormat="1" applyFont="1" applyBorder="1" applyAlignment="1">
      <alignment horizontal="center" vertical="center" wrapText="1"/>
    </xf>
    <xf numFmtId="4" fontId="11" fillId="0" borderId="23" xfId="0" applyNumberFormat="1" applyFont="1" applyBorder="1" applyAlignment="1">
      <alignment horizontal="center" vertical="center" wrapText="1"/>
    </xf>
    <xf numFmtId="4" fontId="11" fillId="0" borderId="24" xfId="0" applyNumberFormat="1" applyFont="1" applyBorder="1" applyAlignment="1">
      <alignment horizontal="center" vertical="center" wrapText="1"/>
    </xf>
    <xf numFmtId="4" fontId="11" fillId="0" borderId="25" xfId="0" applyNumberFormat="1" applyFont="1" applyBorder="1" applyAlignment="1">
      <alignment horizontal="center" vertical="center" wrapText="1"/>
    </xf>
    <xf numFmtId="4" fontId="11" fillId="0" borderId="30"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167" fontId="22" fillId="2" borderId="44" xfId="0" applyNumberFormat="1" applyFont="1" applyFill="1" applyBorder="1" applyAlignment="1" applyProtection="1">
      <alignment horizontal="center" vertical="center"/>
      <protection hidden="1"/>
    </xf>
    <xf numFmtId="4" fontId="22" fillId="2" borderId="53" xfId="0" applyNumberFormat="1" applyFont="1" applyFill="1" applyBorder="1" applyAlignment="1">
      <alignment horizontal="left" vertical="center" wrapText="1"/>
    </xf>
    <xf numFmtId="167" fontId="22" fillId="2" borderId="28" xfId="0" applyNumberFormat="1" applyFont="1" applyFill="1" applyBorder="1" applyAlignment="1">
      <alignment horizontal="center" vertical="center" wrapText="1"/>
    </xf>
    <xf numFmtId="4" fontId="22" fillId="2" borderId="54" xfId="0" applyNumberFormat="1" applyFont="1" applyFill="1" applyBorder="1" applyAlignment="1">
      <alignment horizontal="center" vertical="center" wrapText="1"/>
    </xf>
    <xf numFmtId="4" fontId="22" fillId="2" borderId="2" xfId="0" applyNumberFormat="1" applyFont="1" applyFill="1" applyBorder="1" applyAlignment="1">
      <alignment horizontal="center" vertical="center" wrapText="1"/>
    </xf>
    <xf numFmtId="4" fontId="22" fillId="2" borderId="20" xfId="0" applyNumberFormat="1" applyFont="1" applyFill="1" applyBorder="1" applyAlignment="1">
      <alignment horizontal="center" vertical="center" wrapText="1"/>
    </xf>
    <xf numFmtId="4" fontId="22" fillId="2" borderId="21" xfId="0" applyNumberFormat="1" applyFont="1" applyFill="1" applyBorder="1" applyAlignment="1">
      <alignment horizontal="center" vertical="center" wrapText="1"/>
    </xf>
    <xf numFmtId="4" fontId="22" fillId="2" borderId="22" xfId="0" applyNumberFormat="1" applyFont="1" applyFill="1" applyBorder="1" applyAlignment="1">
      <alignment horizontal="center" vertical="center" wrapText="1"/>
    </xf>
    <xf numFmtId="4" fontId="22" fillId="2" borderId="28" xfId="0" applyNumberFormat="1" applyFont="1" applyFill="1" applyBorder="1" applyAlignment="1">
      <alignment horizontal="center" vertical="center" wrapText="1"/>
    </xf>
    <xf numFmtId="167" fontId="11" fillId="0" borderId="28" xfId="0" applyNumberFormat="1" applyFont="1" applyBorder="1" applyAlignment="1">
      <alignment horizontal="center" vertical="center" wrapText="1"/>
    </xf>
    <xf numFmtId="4" fontId="16" fillId="2" borderId="4" xfId="0" applyNumberFormat="1" applyFont="1" applyFill="1" applyBorder="1" applyAlignment="1" applyProtection="1">
      <alignment horizontal="center" vertical="center"/>
      <protection hidden="1"/>
    </xf>
    <xf numFmtId="167" fontId="22" fillId="2" borderId="51" xfId="0" applyNumberFormat="1" applyFont="1" applyFill="1" applyBorder="1" applyAlignment="1">
      <alignment horizontal="center" vertical="center" wrapText="1"/>
    </xf>
    <xf numFmtId="167" fontId="22" fillId="3" borderId="51" xfId="0" applyNumberFormat="1" applyFont="1" applyFill="1" applyBorder="1" applyAlignment="1">
      <alignment horizontal="center" vertical="center" wrapText="1"/>
    </xf>
    <xf numFmtId="167" fontId="11" fillId="0" borderId="30" xfId="0" applyNumberFormat="1" applyFont="1" applyBorder="1" applyAlignment="1">
      <alignment horizontal="center" vertical="center" wrapText="1"/>
    </xf>
    <xf numFmtId="167" fontId="17" fillId="0" borderId="28" xfId="0" applyNumberFormat="1" applyFont="1" applyBorder="1" applyAlignment="1">
      <alignment horizontal="center" vertical="center" wrapText="1"/>
    </xf>
    <xf numFmtId="4" fontId="17" fillId="2" borderId="54" xfId="0" applyNumberFormat="1" applyFont="1" applyFill="1" applyBorder="1" applyAlignment="1">
      <alignment horizontal="center" vertical="center" wrapText="1"/>
    </xf>
    <xf numFmtId="4" fontId="17" fillId="2" borderId="20" xfId="0" applyNumberFormat="1" applyFont="1" applyFill="1" applyBorder="1" applyAlignment="1">
      <alignment horizontal="center" vertical="center" wrapText="1"/>
    </xf>
    <xf numFmtId="4" fontId="17" fillId="2" borderId="21" xfId="0" applyNumberFormat="1" applyFont="1" applyFill="1" applyBorder="1" applyAlignment="1">
      <alignment horizontal="center" vertical="center" wrapText="1"/>
    </xf>
    <xf numFmtId="4" fontId="17" fillId="2" borderId="22" xfId="0" applyNumberFormat="1" applyFont="1" applyFill="1" applyBorder="1" applyAlignment="1">
      <alignment horizontal="center" vertical="center" wrapText="1"/>
    </xf>
    <xf numFmtId="4" fontId="17" fillId="2" borderId="28" xfId="0" applyNumberFormat="1" applyFont="1" applyFill="1" applyBorder="1" applyAlignment="1">
      <alignment horizontal="center" vertical="center" wrapText="1"/>
    </xf>
    <xf numFmtId="167" fontId="11" fillId="3" borderId="28" xfId="0" applyNumberFormat="1" applyFont="1" applyFill="1" applyBorder="1" applyAlignment="1">
      <alignment horizontal="center" vertical="center" wrapText="1"/>
    </xf>
    <xf numFmtId="167" fontId="11" fillId="3" borderId="30" xfId="0" applyNumberFormat="1" applyFont="1" applyFill="1" applyBorder="1" applyAlignment="1">
      <alignment horizontal="center" vertical="center" wrapText="1"/>
    </xf>
    <xf numFmtId="4" fontId="30" fillId="2" borderId="6" xfId="0" applyNumberFormat="1" applyFont="1" applyFill="1" applyBorder="1" applyAlignment="1">
      <alignment horizontal="center" vertical="center"/>
    </xf>
    <xf numFmtId="167" fontId="11" fillId="0" borderId="31" xfId="0" applyNumberFormat="1" applyFont="1" applyBorder="1" applyAlignment="1">
      <alignment horizontal="center" vertical="center" wrapText="1"/>
    </xf>
    <xf numFmtId="4" fontId="11" fillId="2" borderId="75"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2" borderId="37" xfId="0" applyNumberFormat="1" applyFont="1" applyFill="1" applyBorder="1" applyAlignment="1">
      <alignment horizontal="center" vertical="center" wrapText="1"/>
    </xf>
    <xf numFmtId="4" fontId="11" fillId="2" borderId="32"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16" fillId="2" borderId="3" xfId="0" applyNumberFormat="1" applyFont="1" applyFill="1" applyBorder="1" applyAlignment="1" applyProtection="1">
      <alignment horizontal="center" vertical="center"/>
      <protection hidden="1"/>
    </xf>
    <xf numFmtId="167" fontId="22" fillId="0" borderId="30" xfId="0" applyNumberFormat="1" applyFont="1" applyBorder="1" applyAlignment="1">
      <alignment horizontal="center" vertical="center" wrapText="1"/>
    </xf>
    <xf numFmtId="4" fontId="22" fillId="2" borderId="56" xfId="0" applyNumberFormat="1" applyFont="1" applyFill="1" applyBorder="1" applyAlignment="1">
      <alignment horizontal="center" vertical="center" wrapText="1"/>
    </xf>
    <xf numFmtId="4" fontId="22" fillId="2" borderId="23" xfId="0" applyNumberFormat="1" applyFont="1" applyFill="1" applyBorder="1" applyAlignment="1">
      <alignment horizontal="center" vertical="center" wrapText="1"/>
    </xf>
    <xf numFmtId="4" fontId="22" fillId="2" borderId="24" xfId="0" applyNumberFormat="1" applyFont="1" applyFill="1" applyBorder="1" applyAlignment="1">
      <alignment horizontal="center" vertical="center" wrapText="1"/>
    </xf>
    <xf numFmtId="4" fontId="22" fillId="2" borderId="25" xfId="0" applyNumberFormat="1" applyFont="1" applyFill="1" applyBorder="1" applyAlignment="1">
      <alignment horizontal="center" vertical="center" wrapText="1"/>
    </xf>
    <xf numFmtId="4" fontId="30" fillId="2" borderId="5" xfId="0" applyNumberFormat="1" applyFont="1" applyFill="1" applyBorder="1" applyAlignment="1" applyProtection="1">
      <alignment horizontal="center" vertical="center"/>
      <protection hidden="1"/>
    </xf>
    <xf numFmtId="4" fontId="37" fillId="2" borderId="27" xfId="0" applyNumberFormat="1" applyFont="1" applyFill="1" applyBorder="1" applyAlignment="1">
      <alignment horizontal="right" vertical="center" wrapText="1"/>
    </xf>
    <xf numFmtId="167" fontId="11" fillId="0" borderId="27" xfId="0" applyNumberFormat="1" applyFont="1" applyBorder="1" applyAlignment="1">
      <alignment horizontal="center" vertical="center" wrapText="1"/>
    </xf>
    <xf numFmtId="4" fontId="11" fillId="2" borderId="50"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6" xfId="0" applyNumberFormat="1" applyFont="1" applyFill="1" applyBorder="1" applyAlignment="1">
      <alignment horizontal="center" vertical="center" wrapText="1"/>
    </xf>
    <xf numFmtId="4" fontId="11" fillId="2" borderId="29" xfId="0" applyNumberFormat="1" applyFont="1" applyFill="1" applyBorder="1" applyAlignment="1">
      <alignment horizontal="center" vertical="center" wrapText="1"/>
    </xf>
    <xf numFmtId="4" fontId="30" fillId="2" borderId="27" xfId="0" applyNumberFormat="1" applyFont="1" applyFill="1" applyBorder="1" applyAlignment="1">
      <alignment horizontal="right" vertical="center" wrapText="1"/>
    </xf>
    <xf numFmtId="4" fontId="37" fillId="2" borderId="30" xfId="0" applyNumberFormat="1" applyFont="1" applyFill="1" applyBorder="1" applyAlignment="1">
      <alignment horizontal="right" vertical="center" wrapText="1"/>
    </xf>
    <xf numFmtId="0" fontId="11" fillId="2" borderId="27" xfId="0" applyFont="1" applyFill="1" applyBorder="1" applyAlignment="1" applyProtection="1">
      <alignment horizontal="center" vertical="center"/>
      <protection hidden="1"/>
    </xf>
    <xf numFmtId="0" fontId="11" fillId="3" borderId="4" xfId="0" applyFont="1" applyFill="1" applyBorder="1" applyAlignment="1" applyProtection="1">
      <alignment horizontal="left" vertical="center" wrapText="1"/>
      <protection hidden="1"/>
    </xf>
    <xf numFmtId="2" fontId="22" fillId="2" borderId="76" xfId="0" applyNumberFormat="1" applyFont="1" applyFill="1" applyBorder="1" applyAlignment="1">
      <alignment horizontal="center" vertical="center" wrapText="1"/>
    </xf>
    <xf numFmtId="2" fontId="22" fillId="2" borderId="50" xfId="0" applyNumberFormat="1" applyFont="1" applyFill="1" applyBorder="1" applyAlignment="1" applyProtection="1">
      <alignment horizontal="center" vertical="center" wrapText="1"/>
      <protection hidden="1"/>
    </xf>
    <xf numFmtId="2" fontId="22" fillId="2" borderId="2" xfId="0" applyNumberFormat="1" applyFont="1" applyFill="1" applyBorder="1" applyAlignment="1">
      <alignment horizontal="center" vertical="center" wrapText="1"/>
    </xf>
    <xf numFmtId="0" fontId="11" fillId="2" borderId="5" xfId="0" applyFont="1" applyFill="1" applyBorder="1" applyAlignment="1" applyProtection="1">
      <alignment horizontal="left" vertical="center" wrapText="1"/>
      <protection hidden="1"/>
    </xf>
    <xf numFmtId="2" fontId="11" fillId="2" borderId="77" xfId="0" applyNumberFormat="1" applyFont="1" applyFill="1" applyBorder="1" applyAlignment="1">
      <alignment horizontal="center" vertical="center" wrapText="1"/>
    </xf>
    <xf numFmtId="2" fontId="17" fillId="0" borderId="50" xfId="0" applyNumberFormat="1" applyFont="1" applyBorder="1" applyAlignment="1" applyProtection="1">
      <alignment horizontal="center" vertical="center" wrapText="1"/>
      <protection hidden="1"/>
    </xf>
    <xf numFmtId="2" fontId="11" fillId="2" borderId="2" xfId="0" applyNumberFormat="1" applyFont="1" applyFill="1" applyBorder="1" applyAlignment="1">
      <alignment horizontal="center" vertical="center" wrapText="1"/>
    </xf>
    <xf numFmtId="0" fontId="17" fillId="2" borderId="78" xfId="0" applyFont="1" applyFill="1" applyBorder="1" applyAlignment="1" applyProtection="1">
      <alignment horizontal="center" vertical="center"/>
      <protection hidden="1"/>
    </xf>
    <xf numFmtId="4" fontId="17" fillId="2" borderId="6" xfId="0" applyNumberFormat="1" applyFont="1" applyFill="1" applyBorder="1" applyAlignment="1">
      <alignment horizontal="right" vertical="center" wrapText="1"/>
    </xf>
    <xf numFmtId="2" fontId="11" fillId="2" borderId="79" xfId="0" applyNumberFormat="1" applyFont="1" applyFill="1" applyBorder="1" applyAlignment="1">
      <alignment horizontal="center" vertical="center" wrapText="1"/>
    </xf>
    <xf numFmtId="2" fontId="11" fillId="2" borderId="3" xfId="0" applyNumberFormat="1" applyFont="1" applyFill="1" applyBorder="1" applyAlignment="1">
      <alignment horizontal="center" vertical="center" wrapText="1"/>
    </xf>
    <xf numFmtId="2" fontId="17" fillId="0" borderId="80" xfId="0" applyNumberFormat="1" applyFont="1" applyBorder="1" applyAlignment="1" applyProtection="1">
      <alignment horizontal="center" vertical="center" wrapText="1"/>
      <protection hidden="1"/>
    </xf>
    <xf numFmtId="0" fontId="17" fillId="2" borderId="51" xfId="0" applyFont="1" applyFill="1" applyBorder="1" applyAlignment="1" applyProtection="1">
      <alignment horizontal="center" vertical="center"/>
      <protection hidden="1"/>
    </xf>
    <xf numFmtId="0" fontId="17" fillId="3" borderId="51" xfId="0" applyFont="1" applyFill="1" applyBorder="1" applyAlignment="1" applyProtection="1">
      <alignment horizontal="left" vertical="center" wrapText="1"/>
      <protection hidden="1"/>
    </xf>
    <xf numFmtId="2" fontId="16" fillId="2" borderId="76" xfId="0" applyNumberFormat="1" applyFont="1" applyFill="1" applyBorder="1" applyAlignment="1">
      <alignment horizontal="center" vertical="center" wrapText="1"/>
    </xf>
    <xf numFmtId="2" fontId="16" fillId="2" borderId="52" xfId="0" applyNumberFormat="1" applyFont="1" applyFill="1" applyBorder="1" applyAlignment="1" applyProtection="1">
      <alignment horizontal="center" vertical="center" wrapText="1"/>
      <protection hidden="1"/>
    </xf>
    <xf numFmtId="2" fontId="16" fillId="2" borderId="4" xfId="0" applyNumberFormat="1" applyFont="1" applyFill="1" applyBorder="1" applyAlignment="1">
      <alignment horizontal="center" vertical="center" wrapText="1"/>
    </xf>
    <xf numFmtId="0" fontId="17" fillId="2" borderId="28" xfId="0" applyFont="1" applyFill="1" applyBorder="1" applyAlignment="1" applyProtection="1">
      <alignment horizontal="center" vertical="center"/>
      <protection hidden="1"/>
    </xf>
    <xf numFmtId="0" fontId="17" fillId="2" borderId="28" xfId="0" applyFont="1" applyFill="1" applyBorder="1" applyAlignment="1" applyProtection="1">
      <alignment horizontal="left" vertical="center" wrapText="1"/>
      <protection hidden="1"/>
    </xf>
    <xf numFmtId="2" fontId="17" fillId="2" borderId="77" xfId="0" applyNumberFormat="1" applyFont="1" applyFill="1" applyBorder="1" applyAlignment="1">
      <alignment horizontal="center" vertical="center" wrapText="1"/>
    </xf>
    <xf numFmtId="2" fontId="17" fillId="2" borderId="2" xfId="0" applyNumberFormat="1" applyFont="1" applyFill="1" applyBorder="1" applyAlignment="1">
      <alignment horizontal="center" vertical="center" wrapText="1"/>
    </xf>
    <xf numFmtId="0" fontId="17" fillId="2" borderId="30" xfId="0" applyFont="1" applyFill="1" applyBorder="1" applyAlignment="1" applyProtection="1">
      <alignment horizontal="center" vertical="center"/>
      <protection hidden="1"/>
    </xf>
    <xf numFmtId="0" fontId="17" fillId="2" borderId="30" xfId="0" applyFont="1" applyFill="1" applyBorder="1" applyAlignment="1" applyProtection="1">
      <alignment horizontal="left" vertical="center" wrapText="1"/>
      <protection hidden="1"/>
    </xf>
    <xf numFmtId="2" fontId="17" fillId="2" borderId="79"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wrapText="1"/>
    </xf>
    <xf numFmtId="0" fontId="17" fillId="2" borderId="31" xfId="0" applyFont="1" applyFill="1" applyBorder="1" applyAlignment="1" applyProtection="1">
      <alignment horizontal="center" vertical="center"/>
      <protection hidden="1"/>
    </xf>
    <xf numFmtId="0" fontId="17" fillId="2" borderId="6" xfId="0" applyFont="1" applyFill="1" applyBorder="1" applyAlignment="1" applyProtection="1">
      <alignment horizontal="left" vertical="center" wrapText="1"/>
      <protection hidden="1"/>
    </xf>
    <xf numFmtId="0" fontId="17" fillId="2" borderId="27" xfId="0" applyFont="1" applyFill="1" applyBorder="1" applyAlignment="1" applyProtection="1">
      <alignment horizontal="center" vertical="center"/>
      <protection hidden="1"/>
    </xf>
    <xf numFmtId="0" fontId="11" fillId="3" borderId="27" xfId="0" applyFont="1" applyFill="1" applyBorder="1" applyAlignment="1" applyProtection="1">
      <alignment horizontal="left" vertical="center" wrapText="1"/>
      <protection hidden="1"/>
    </xf>
    <xf numFmtId="0" fontId="17" fillId="2" borderId="38" xfId="0" applyFont="1" applyFill="1" applyBorder="1" applyAlignment="1" applyProtection="1">
      <alignment horizontal="center" vertical="center"/>
      <protection hidden="1"/>
    </xf>
    <xf numFmtId="0" fontId="11" fillId="3" borderId="1" xfId="0" applyFont="1" applyFill="1" applyBorder="1" applyAlignment="1" applyProtection="1">
      <alignment horizontal="left" vertical="center" wrapText="1"/>
      <protection hidden="1"/>
    </xf>
    <xf numFmtId="2" fontId="17" fillId="2" borderId="81" xfId="0" applyNumberFormat="1" applyFont="1" applyFill="1" applyBorder="1" applyAlignment="1">
      <alignment horizontal="center" vertical="center" wrapText="1"/>
    </xf>
    <xf numFmtId="2" fontId="17" fillId="0" borderId="39" xfId="0" applyNumberFormat="1" applyFont="1" applyBorder="1" applyAlignment="1" applyProtection="1">
      <alignment horizontal="center" vertical="center" wrapText="1"/>
      <protection hidden="1"/>
    </xf>
    <xf numFmtId="2" fontId="17" fillId="2" borderId="1" xfId="0" applyNumberFormat="1" applyFont="1" applyFill="1" applyBorder="1" applyAlignment="1">
      <alignment horizontal="center" vertical="center" wrapText="1"/>
    </xf>
    <xf numFmtId="4" fontId="17" fillId="2" borderId="28" xfId="0" applyNumberFormat="1" applyFont="1" applyFill="1" applyBorder="1" applyAlignment="1">
      <alignment horizontal="left" wrapText="1"/>
    </xf>
    <xf numFmtId="2" fontId="17" fillId="0" borderId="54" xfId="0" applyNumberFormat="1" applyFont="1" applyBorder="1" applyAlignment="1" applyProtection="1">
      <alignment horizontal="center" vertical="center" wrapText="1"/>
      <protection hidden="1"/>
    </xf>
    <xf numFmtId="0" fontId="17" fillId="3" borderId="38" xfId="0" applyFont="1" applyFill="1" applyBorder="1" applyAlignment="1" applyProtection="1">
      <alignment horizontal="left" vertical="center" wrapText="1"/>
      <protection hidden="1"/>
    </xf>
    <xf numFmtId="0" fontId="17" fillId="2" borderId="58" xfId="0" applyFont="1" applyFill="1" applyBorder="1" applyAlignment="1" applyProtection="1">
      <alignment horizontal="center" vertical="center"/>
      <protection hidden="1"/>
    </xf>
    <xf numFmtId="0" fontId="17" fillId="3" borderId="58" xfId="0" applyFont="1" applyFill="1" applyBorder="1" applyAlignment="1" applyProtection="1">
      <alignment horizontal="left" vertical="center" wrapText="1"/>
      <protection hidden="1"/>
    </xf>
    <xf numFmtId="2" fontId="17" fillId="2" borderId="82" xfId="0" applyNumberFormat="1" applyFont="1" applyFill="1" applyBorder="1" applyAlignment="1">
      <alignment horizontal="center" vertical="center" wrapText="1"/>
    </xf>
    <xf numFmtId="2" fontId="17" fillId="0" borderId="59" xfId="0" applyNumberFormat="1" applyFont="1" applyBorder="1" applyAlignment="1" applyProtection="1">
      <alignment horizontal="center" vertical="center" wrapText="1"/>
      <protection hidden="1"/>
    </xf>
    <xf numFmtId="2" fontId="17" fillId="2" borderId="57" xfId="0" applyNumberFormat="1" applyFont="1" applyFill="1" applyBorder="1" applyAlignment="1">
      <alignment horizontal="center" vertical="center" wrapText="1"/>
    </xf>
    <xf numFmtId="168" fontId="22" fillId="2" borderId="45" xfId="0" applyNumberFormat="1" applyFont="1" applyFill="1" applyBorder="1" applyAlignment="1" applyProtection="1">
      <alignment horizontal="center" vertical="center"/>
      <protection hidden="1"/>
    </xf>
    <xf numFmtId="4" fontId="22" fillId="2" borderId="83" xfId="0" applyNumberFormat="1" applyFont="1" applyFill="1" applyBorder="1" applyAlignment="1" applyProtection="1">
      <alignment horizontal="center" vertical="center"/>
      <protection hidden="1"/>
    </xf>
    <xf numFmtId="4" fontId="22" fillId="2" borderId="83" xfId="0" applyNumberFormat="1" applyFont="1" applyFill="1" applyBorder="1" applyAlignment="1">
      <alignment horizontal="left" vertical="center" wrapText="1"/>
    </xf>
    <xf numFmtId="167" fontId="22" fillId="2" borderId="84" xfId="0" applyNumberFormat="1" applyFont="1" applyFill="1" applyBorder="1" applyAlignment="1" applyProtection="1">
      <alignment horizontal="center" vertical="center"/>
      <protection hidden="1"/>
    </xf>
    <xf numFmtId="168" fontId="22" fillId="2" borderId="85" xfId="0" applyNumberFormat="1" applyFont="1" applyFill="1" applyBorder="1" applyAlignment="1" applyProtection="1">
      <alignment horizontal="center" vertical="center"/>
      <protection hidden="1"/>
    </xf>
    <xf numFmtId="4" fontId="22" fillId="2" borderId="86" xfId="0" applyNumberFormat="1" applyFont="1" applyFill="1" applyBorder="1" applyAlignment="1" applyProtection="1">
      <alignment horizontal="center" vertical="center"/>
      <protection hidden="1"/>
    </xf>
    <xf numFmtId="4" fontId="22" fillId="2" borderId="87" xfId="0" applyNumberFormat="1" applyFont="1" applyFill="1" applyBorder="1" applyAlignment="1" applyProtection="1">
      <alignment horizontal="center" vertical="center"/>
      <protection hidden="1"/>
    </xf>
    <xf numFmtId="4" fontId="22" fillId="2" borderId="88" xfId="0" applyNumberFormat="1" applyFont="1" applyFill="1" applyBorder="1" applyAlignment="1" applyProtection="1">
      <alignment horizontal="center" vertical="center"/>
      <protection hidden="1"/>
    </xf>
    <xf numFmtId="4" fontId="22" fillId="2" borderId="84" xfId="0" applyNumberFormat="1" applyFont="1" applyFill="1" applyBorder="1" applyAlignment="1" applyProtection="1">
      <alignment horizontal="center" vertical="center"/>
      <protection hidden="1"/>
    </xf>
    <xf numFmtId="4" fontId="22" fillId="2" borderId="85" xfId="0" applyNumberFormat="1" applyFont="1" applyFill="1" applyBorder="1" applyAlignment="1" applyProtection="1">
      <alignment horizontal="center" vertical="center"/>
      <protection hidden="1"/>
    </xf>
    <xf numFmtId="2" fontId="3" fillId="0" borderId="0" xfId="0" applyNumberFormat="1" applyFont="1"/>
    <xf numFmtId="4" fontId="30" fillId="2" borderId="2" xfId="0" applyNumberFormat="1" applyFont="1" applyFill="1" applyBorder="1" applyAlignment="1" applyProtection="1">
      <alignment horizontal="center" vertical="center" wrapText="1"/>
      <protection hidden="1"/>
    </xf>
    <xf numFmtId="167" fontId="17" fillId="0" borderId="28" xfId="0" applyNumberFormat="1" applyFont="1" applyBorder="1" applyAlignment="1" applyProtection="1">
      <alignment horizontal="center" vertical="center"/>
      <protection hidden="1"/>
    </xf>
    <xf numFmtId="168" fontId="17" fillId="2" borderId="54" xfId="0" applyNumberFormat="1" applyFont="1" applyFill="1" applyBorder="1" applyAlignment="1" applyProtection="1">
      <alignment horizontal="center" vertical="center"/>
      <protection hidden="1"/>
    </xf>
    <xf numFmtId="4" fontId="17" fillId="2" borderId="2" xfId="0" applyNumberFormat="1" applyFont="1" applyFill="1" applyBorder="1" applyAlignment="1" applyProtection="1">
      <alignment horizontal="center" vertical="center"/>
      <protection hidden="1"/>
    </xf>
    <xf numFmtId="4" fontId="17" fillId="2" borderId="20" xfId="0" applyNumberFormat="1" applyFont="1" applyFill="1" applyBorder="1" applyAlignment="1" applyProtection="1">
      <alignment horizontal="center" vertical="center"/>
      <protection hidden="1"/>
    </xf>
    <xf numFmtId="4" fontId="17" fillId="2" borderId="21" xfId="0" applyNumberFormat="1" applyFont="1" applyFill="1" applyBorder="1" applyAlignment="1" applyProtection="1">
      <alignment horizontal="center" vertical="center"/>
      <protection hidden="1"/>
    </xf>
    <xf numFmtId="4" fontId="17" fillId="2" borderId="22" xfId="0" applyNumberFormat="1" applyFont="1" applyFill="1" applyBorder="1" applyAlignment="1" applyProtection="1">
      <alignment horizontal="center" vertical="center"/>
      <protection hidden="1"/>
    </xf>
    <xf numFmtId="4" fontId="17" fillId="2" borderId="28" xfId="0" applyNumberFormat="1" applyFont="1" applyFill="1" applyBorder="1" applyAlignment="1" applyProtection="1">
      <alignment horizontal="center" vertical="center"/>
      <protection hidden="1"/>
    </xf>
    <xf numFmtId="4" fontId="17" fillId="2" borderId="54" xfId="0" applyNumberFormat="1" applyFont="1" applyFill="1" applyBorder="1" applyAlignment="1" applyProtection="1">
      <alignment horizontal="center" vertical="center"/>
      <protection hidden="1"/>
    </xf>
    <xf numFmtId="0" fontId="2" fillId="0" borderId="0" xfId="0" applyFont="1"/>
    <xf numFmtId="167" fontId="22" fillId="2" borderId="51" xfId="0" applyNumberFormat="1" applyFont="1" applyFill="1" applyBorder="1" applyAlignment="1" applyProtection="1">
      <alignment horizontal="center" vertical="center" wrapText="1"/>
      <protection hidden="1"/>
    </xf>
    <xf numFmtId="168" fontId="22" fillId="2" borderId="52" xfId="0" applyNumberFormat="1" applyFont="1" applyFill="1" applyBorder="1" applyAlignment="1" applyProtection="1">
      <alignment horizontal="center" vertical="center" wrapText="1"/>
      <protection hidden="1"/>
    </xf>
    <xf numFmtId="4" fontId="22" fillId="2" borderId="4" xfId="0" applyNumberFormat="1" applyFont="1" applyFill="1" applyBorder="1" applyAlignment="1" applyProtection="1">
      <alignment horizontal="center" vertical="center" wrapText="1"/>
      <protection hidden="1"/>
    </xf>
    <xf numFmtId="4" fontId="22" fillId="2" borderId="17" xfId="0" applyNumberFormat="1" applyFont="1" applyFill="1" applyBorder="1" applyAlignment="1" applyProtection="1">
      <alignment horizontal="center" vertical="center" wrapText="1"/>
      <protection hidden="1"/>
    </xf>
    <xf numFmtId="4" fontId="22" fillId="2" borderId="18" xfId="0" applyNumberFormat="1" applyFont="1" applyFill="1" applyBorder="1" applyAlignment="1" applyProtection="1">
      <alignment horizontal="center" vertical="center" wrapText="1"/>
      <protection hidden="1"/>
    </xf>
    <xf numFmtId="4" fontId="22" fillId="2" borderId="19" xfId="0" applyNumberFormat="1" applyFont="1" applyFill="1" applyBorder="1" applyAlignment="1" applyProtection="1">
      <alignment horizontal="center" vertical="center" wrapText="1"/>
      <protection hidden="1"/>
    </xf>
    <xf numFmtId="4" fontId="22" fillId="2" borderId="51" xfId="0" applyNumberFormat="1" applyFont="1" applyFill="1" applyBorder="1" applyAlignment="1" applyProtection="1">
      <alignment horizontal="center" vertical="center" wrapText="1"/>
      <protection hidden="1"/>
    </xf>
    <xf numFmtId="4" fontId="22" fillId="2" borderId="52" xfId="0" applyNumberFormat="1" applyFont="1" applyFill="1" applyBorder="1" applyAlignment="1" applyProtection="1">
      <alignment horizontal="center" vertical="center" wrapText="1"/>
      <protection hidden="1"/>
    </xf>
    <xf numFmtId="168" fontId="11" fillId="2" borderId="54" xfId="0" applyNumberFormat="1" applyFont="1" applyFill="1" applyBorder="1" applyAlignment="1">
      <alignment horizontal="center" vertical="center" wrapText="1"/>
    </xf>
    <xf numFmtId="4" fontId="37" fillId="2" borderId="89" xfId="0" applyNumberFormat="1" applyFont="1" applyFill="1" applyBorder="1" applyAlignment="1">
      <alignment horizontal="center" vertical="center"/>
    </xf>
    <xf numFmtId="4" fontId="37" fillId="2" borderId="90" xfId="0" applyNumberFormat="1" applyFont="1" applyFill="1" applyBorder="1" applyAlignment="1">
      <alignment horizontal="right" vertical="center" wrapText="1"/>
    </xf>
    <xf numFmtId="168" fontId="11" fillId="2" borderId="75" xfId="0" applyNumberFormat="1" applyFont="1" applyFill="1" applyBorder="1" applyAlignment="1">
      <alignment horizontal="center" vertical="center" wrapText="1"/>
    </xf>
    <xf numFmtId="167" fontId="22" fillId="2" borderId="27" xfId="0" applyNumberFormat="1" applyFont="1" applyFill="1" applyBorder="1" applyAlignment="1">
      <alignment horizontal="center" vertical="center" wrapText="1"/>
    </xf>
    <xf numFmtId="168" fontId="22" fillId="2" borderId="50" xfId="0" applyNumberFormat="1" applyFont="1" applyFill="1" applyBorder="1" applyAlignment="1">
      <alignment horizontal="center" vertical="center" wrapText="1"/>
    </xf>
    <xf numFmtId="4" fontId="16" fillId="2" borderId="51" xfId="0" applyNumberFormat="1" applyFont="1" applyFill="1" applyBorder="1" applyAlignment="1">
      <alignment horizontal="left" vertical="center" wrapText="1"/>
    </xf>
    <xf numFmtId="167" fontId="16" fillId="2" borderId="51" xfId="0" applyNumberFormat="1" applyFont="1" applyFill="1" applyBorder="1" applyAlignment="1" applyProtection="1">
      <alignment horizontal="center" vertical="center" wrapText="1"/>
      <protection hidden="1"/>
    </xf>
    <xf numFmtId="168" fontId="16" fillId="2" borderId="52" xfId="0" applyNumberFormat="1" applyFont="1" applyFill="1" applyBorder="1" applyAlignment="1" applyProtection="1">
      <alignment horizontal="center" vertical="center" wrapText="1"/>
      <protection hidden="1"/>
    </xf>
    <xf numFmtId="4" fontId="16" fillId="2" borderId="4" xfId="0" applyNumberFormat="1" applyFont="1" applyFill="1" applyBorder="1" applyAlignment="1" applyProtection="1">
      <alignment horizontal="center" vertical="center" wrapText="1"/>
      <protection hidden="1"/>
    </xf>
    <xf numFmtId="4" fontId="16" fillId="2" borderId="17" xfId="0" applyNumberFormat="1" applyFont="1" applyFill="1" applyBorder="1" applyAlignment="1" applyProtection="1">
      <alignment horizontal="center" vertical="center" wrapText="1"/>
      <protection hidden="1"/>
    </xf>
    <xf numFmtId="4" fontId="16" fillId="2" borderId="18" xfId="0" applyNumberFormat="1" applyFont="1" applyFill="1" applyBorder="1" applyAlignment="1" applyProtection="1">
      <alignment horizontal="center" vertical="center" wrapText="1"/>
      <protection hidden="1"/>
    </xf>
    <xf numFmtId="4" fontId="16" fillId="2" borderId="19" xfId="0" applyNumberFormat="1" applyFont="1" applyFill="1" applyBorder="1" applyAlignment="1" applyProtection="1">
      <alignment horizontal="center" vertical="center" wrapText="1"/>
      <protection hidden="1"/>
    </xf>
    <xf numFmtId="4" fontId="16" fillId="2" borderId="51" xfId="0" applyNumberFormat="1" applyFont="1" applyFill="1" applyBorder="1" applyAlignment="1" applyProtection="1">
      <alignment horizontal="center" vertical="center" wrapText="1"/>
      <protection hidden="1"/>
    </xf>
    <xf numFmtId="4" fontId="16" fillId="2" borderId="52" xfId="0" applyNumberFormat="1" applyFont="1" applyFill="1" applyBorder="1" applyAlignment="1" applyProtection="1">
      <alignment horizontal="center" vertical="center" wrapText="1"/>
      <protection hidden="1"/>
    </xf>
    <xf numFmtId="168" fontId="17" fillId="2" borderId="54" xfId="0" applyNumberFormat="1" applyFont="1" applyFill="1" applyBorder="1" applyAlignment="1">
      <alignment horizontal="center" vertical="center" wrapText="1"/>
    </xf>
    <xf numFmtId="4" fontId="30" fillId="2" borderId="74" xfId="0" applyNumberFormat="1" applyFont="1" applyFill="1" applyBorder="1" applyAlignment="1">
      <alignment horizontal="right" wrapText="1"/>
    </xf>
    <xf numFmtId="4" fontId="16" fillId="2" borderId="51" xfId="0" applyNumberFormat="1" applyFont="1" applyFill="1" applyBorder="1" applyAlignment="1">
      <alignment horizontal="left" wrapText="1"/>
    </xf>
    <xf numFmtId="167" fontId="16" fillId="0" borderId="51" xfId="0" applyNumberFormat="1" applyFont="1" applyBorder="1" applyAlignment="1" applyProtection="1">
      <alignment horizontal="center" vertical="center" wrapText="1"/>
      <protection hidden="1"/>
    </xf>
    <xf numFmtId="167" fontId="17" fillId="0" borderId="30" xfId="0" applyNumberFormat="1" applyFont="1" applyBorder="1" applyAlignment="1">
      <alignment horizontal="center" vertical="center" wrapText="1"/>
    </xf>
    <xf numFmtId="167" fontId="11" fillId="2" borderId="28" xfId="0" applyNumberFormat="1" applyFont="1" applyFill="1" applyBorder="1" applyAlignment="1">
      <alignment horizontal="center" vertical="center" wrapText="1"/>
    </xf>
    <xf numFmtId="167" fontId="22" fillId="0" borderId="51" xfId="0" applyNumberFormat="1" applyFont="1" applyBorder="1" applyAlignment="1" applyProtection="1">
      <alignment horizontal="center" vertical="center" wrapText="1"/>
      <protection hidden="1"/>
    </xf>
    <xf numFmtId="169" fontId="22" fillId="2" borderId="52" xfId="0" applyNumberFormat="1" applyFont="1" applyFill="1" applyBorder="1" applyAlignment="1" applyProtection="1">
      <alignment horizontal="center" vertical="center" wrapText="1"/>
      <protection hidden="1"/>
    </xf>
    <xf numFmtId="4" fontId="37" fillId="2" borderId="5" xfId="0" applyNumberFormat="1" applyFont="1" applyFill="1" applyBorder="1" applyAlignment="1" applyProtection="1">
      <alignment horizontal="center" vertical="center"/>
      <protection hidden="1"/>
    </xf>
    <xf numFmtId="167" fontId="11" fillId="0" borderId="28" xfId="0" applyNumberFormat="1" applyFont="1" applyBorder="1" applyAlignment="1" applyProtection="1">
      <alignment horizontal="center" vertical="center" wrapText="1"/>
      <protection hidden="1"/>
    </xf>
    <xf numFmtId="168" fontId="11" fillId="2" borderId="54" xfId="0" applyNumberFormat="1" applyFont="1" applyFill="1" applyBorder="1" applyAlignment="1" applyProtection="1">
      <alignment horizontal="center" vertical="center" wrapText="1"/>
      <protection hidden="1"/>
    </xf>
    <xf numFmtId="4" fontId="11" fillId="2" borderId="20" xfId="0" applyNumberFormat="1" applyFont="1" applyFill="1" applyBorder="1" applyAlignment="1" applyProtection="1">
      <alignment horizontal="center" vertical="center" wrapText="1"/>
      <protection hidden="1"/>
    </xf>
    <xf numFmtId="4" fontId="11" fillId="2" borderId="21" xfId="0" applyNumberFormat="1" applyFont="1" applyFill="1" applyBorder="1" applyAlignment="1" applyProtection="1">
      <alignment horizontal="center" vertical="center" wrapText="1"/>
      <protection hidden="1"/>
    </xf>
    <xf numFmtId="4" fontId="11" fillId="2" borderId="22" xfId="0" applyNumberFormat="1" applyFont="1" applyFill="1" applyBorder="1" applyAlignment="1" applyProtection="1">
      <alignment horizontal="center" vertical="center" wrapText="1"/>
      <protection hidden="1"/>
    </xf>
    <xf numFmtId="4" fontId="11" fillId="2" borderId="28" xfId="0" applyNumberFormat="1" applyFont="1" applyFill="1" applyBorder="1" applyAlignment="1" applyProtection="1">
      <alignment horizontal="center" vertical="center" wrapText="1"/>
      <protection hidden="1"/>
    </xf>
    <xf numFmtId="4" fontId="11" fillId="2" borderId="54" xfId="0" applyNumberFormat="1" applyFont="1" applyFill="1" applyBorder="1" applyAlignment="1" applyProtection="1">
      <alignment horizontal="center" vertical="center" wrapText="1"/>
      <protection hidden="1"/>
    </xf>
    <xf numFmtId="167" fontId="11" fillId="0" borderId="30" xfId="0" applyNumberFormat="1" applyFont="1" applyBorder="1" applyAlignment="1" applyProtection="1">
      <alignment horizontal="center" vertical="center" wrapText="1"/>
      <protection hidden="1"/>
    </xf>
    <xf numFmtId="168" fontId="11" fillId="2" borderId="56" xfId="0" applyNumberFormat="1" applyFont="1" applyFill="1" applyBorder="1" applyAlignment="1" applyProtection="1">
      <alignment horizontal="center" vertical="center" wrapText="1"/>
      <protection hidden="1"/>
    </xf>
    <xf numFmtId="4" fontId="11" fillId="2" borderId="3" xfId="0" applyNumberFormat="1" applyFont="1" applyFill="1" applyBorder="1" applyAlignment="1" applyProtection="1">
      <alignment horizontal="center" vertical="center" wrapText="1"/>
      <protection hidden="1"/>
    </xf>
    <xf numFmtId="4" fontId="11" fillId="2" borderId="23" xfId="0" applyNumberFormat="1" applyFont="1" applyFill="1" applyBorder="1" applyAlignment="1" applyProtection="1">
      <alignment horizontal="center" vertical="center" wrapText="1"/>
      <protection hidden="1"/>
    </xf>
    <xf numFmtId="4" fontId="11" fillId="2" borderId="24" xfId="0" applyNumberFormat="1" applyFont="1" applyFill="1" applyBorder="1" applyAlignment="1" applyProtection="1">
      <alignment horizontal="center" vertical="center" wrapText="1"/>
      <protection hidden="1"/>
    </xf>
    <xf numFmtId="4" fontId="11" fillId="2" borderId="25" xfId="0" applyNumberFormat="1" applyFont="1" applyFill="1" applyBorder="1" applyAlignment="1" applyProtection="1">
      <alignment horizontal="center" vertical="center" wrapText="1"/>
      <protection hidden="1"/>
    </xf>
    <xf numFmtId="4" fontId="11" fillId="2" borderId="30" xfId="0" applyNumberFormat="1" applyFont="1" applyFill="1" applyBorder="1" applyAlignment="1" applyProtection="1">
      <alignment horizontal="center" vertical="center" wrapText="1"/>
      <protection hidden="1"/>
    </xf>
    <xf numFmtId="4" fontId="11" fillId="2" borderId="56" xfId="0" applyNumberFormat="1" applyFont="1" applyFill="1" applyBorder="1" applyAlignment="1" applyProtection="1">
      <alignment horizontal="center" vertical="center" wrapText="1"/>
      <protection hidden="1"/>
    </xf>
    <xf numFmtId="4" fontId="37" fillId="2" borderId="27" xfId="0" applyNumberFormat="1" applyFont="1" applyFill="1" applyBorder="1" applyAlignment="1" applyProtection="1">
      <alignment horizontal="center" vertical="center" wrapText="1"/>
      <protection hidden="1"/>
    </xf>
    <xf numFmtId="4" fontId="37" fillId="2" borderId="27" xfId="0" applyNumberFormat="1" applyFont="1" applyFill="1" applyBorder="1" applyAlignment="1" applyProtection="1">
      <alignment horizontal="right" vertical="center" wrapText="1"/>
      <protection hidden="1"/>
    </xf>
    <xf numFmtId="4" fontId="37" fillId="2" borderId="31" xfId="0" applyNumberFormat="1" applyFont="1" applyFill="1" applyBorder="1" applyAlignment="1" applyProtection="1">
      <alignment horizontal="center" vertical="center" wrapText="1"/>
      <protection hidden="1"/>
    </xf>
    <xf numFmtId="4" fontId="37" fillId="2" borderId="31" xfId="0" applyNumberFormat="1" applyFont="1" applyFill="1" applyBorder="1" applyAlignment="1" applyProtection="1">
      <alignment horizontal="right" vertical="center" wrapText="1"/>
      <protection hidden="1"/>
    </xf>
    <xf numFmtId="4" fontId="22" fillId="2" borderId="31" xfId="0" applyNumberFormat="1" applyFont="1" applyFill="1" applyBorder="1" applyAlignment="1">
      <alignment horizontal="center" vertical="center" wrapText="1"/>
    </xf>
    <xf numFmtId="4" fontId="22" fillId="2" borderId="75" xfId="0" applyNumberFormat="1" applyFont="1" applyFill="1" applyBorder="1" applyAlignment="1">
      <alignment horizontal="center" vertical="center" wrapText="1"/>
    </xf>
    <xf numFmtId="4" fontId="22" fillId="2" borderId="6" xfId="0" applyNumberFormat="1" applyFont="1" applyFill="1" applyBorder="1" applyAlignment="1">
      <alignment horizontal="center" vertical="center" wrapText="1"/>
    </xf>
    <xf numFmtId="4" fontId="22" fillId="2" borderId="37" xfId="0" applyNumberFormat="1" applyFont="1" applyFill="1" applyBorder="1" applyAlignment="1">
      <alignment horizontal="center" vertical="center" wrapText="1"/>
    </xf>
    <xf numFmtId="4" fontId="22" fillId="2" borderId="32" xfId="0" applyNumberFormat="1" applyFont="1" applyFill="1" applyBorder="1" applyAlignment="1">
      <alignment horizontal="center" vertical="center" wrapText="1"/>
    </xf>
    <xf numFmtId="4" fontId="22" fillId="2" borderId="33" xfId="0" applyNumberFormat="1" applyFont="1" applyFill="1" applyBorder="1" applyAlignment="1">
      <alignment horizontal="center" vertical="center" wrapText="1"/>
    </xf>
    <xf numFmtId="0" fontId="40" fillId="0" borderId="0" xfId="0" applyFont="1" applyAlignment="1">
      <alignment wrapText="1"/>
    </xf>
    <xf numFmtId="0" fontId="40" fillId="0" borderId="0" xfId="0" applyFont="1"/>
    <xf numFmtId="0" fontId="13" fillId="0" borderId="0" xfId="2"/>
    <xf numFmtId="4" fontId="13" fillId="0" borderId="0" xfId="2" applyNumberFormat="1"/>
    <xf numFmtId="0" fontId="26" fillId="0" borderId="0" xfId="0" applyFont="1" applyAlignment="1">
      <alignment horizontal="center" vertical="center" wrapText="1"/>
    </xf>
    <xf numFmtId="0" fontId="15" fillId="0" borderId="0" xfId="2" applyFont="1" applyAlignment="1">
      <alignment wrapText="1"/>
    </xf>
    <xf numFmtId="0" fontId="25" fillId="2" borderId="14" xfId="2" applyFont="1" applyFill="1" applyBorder="1" applyAlignment="1">
      <alignment horizontal="center" vertical="center"/>
    </xf>
    <xf numFmtId="0" fontId="25" fillId="2" borderId="15" xfId="2" applyFont="1" applyFill="1" applyBorder="1" applyAlignment="1">
      <alignment horizontal="center" vertical="center"/>
    </xf>
    <xf numFmtId="4" fontId="16" fillId="2" borderId="15" xfId="2" applyNumberFormat="1" applyFont="1" applyFill="1" applyBorder="1" applyAlignment="1" applyProtection="1">
      <alignment horizontal="center" vertical="center"/>
      <protection locked="0"/>
    </xf>
    <xf numFmtId="0" fontId="16" fillId="2" borderId="16" xfId="2" applyFont="1" applyFill="1" applyBorder="1" applyAlignment="1">
      <alignment horizontal="center" vertical="center"/>
    </xf>
    <xf numFmtId="0" fontId="25" fillId="2" borderId="46" xfId="2" applyFont="1" applyFill="1" applyBorder="1" applyAlignment="1">
      <alignment horizontal="center" vertical="center" wrapText="1"/>
    </xf>
    <xf numFmtId="0" fontId="25" fillId="2" borderId="47" xfId="2" applyFont="1" applyFill="1" applyBorder="1" applyAlignment="1">
      <alignment horizontal="center" vertical="center" wrapText="1"/>
    </xf>
    <xf numFmtId="4" fontId="25" fillId="2" borderId="47" xfId="2" applyNumberFormat="1" applyFont="1" applyFill="1" applyBorder="1" applyAlignment="1">
      <alignment horizontal="center" vertical="center"/>
    </xf>
    <xf numFmtId="0" fontId="26" fillId="2" borderId="48" xfId="2" applyFont="1" applyFill="1" applyBorder="1" applyAlignment="1">
      <alignment horizontal="center" vertical="center"/>
    </xf>
    <xf numFmtId="0" fontId="26" fillId="2" borderId="35" xfId="2" applyFont="1" applyFill="1" applyBorder="1" applyAlignment="1">
      <alignment horizontal="center" vertical="center" wrapText="1"/>
    </xf>
    <xf numFmtId="0" fontId="26" fillId="2" borderId="36" xfId="2" applyFont="1" applyFill="1" applyBorder="1" applyAlignment="1">
      <alignment vertical="center" wrapText="1"/>
    </xf>
    <xf numFmtId="4" fontId="26" fillId="2" borderId="36" xfId="2" applyNumberFormat="1" applyFont="1" applyFill="1" applyBorder="1" applyAlignment="1">
      <alignment horizontal="center" vertical="center"/>
    </xf>
    <xf numFmtId="0" fontId="25" fillId="2" borderId="18" xfId="2" applyFont="1" applyFill="1" applyBorder="1" applyAlignment="1">
      <alignment horizontal="left" vertical="center" wrapText="1"/>
    </xf>
    <xf numFmtId="0" fontId="26" fillId="2" borderId="21" xfId="2" applyFont="1" applyFill="1" applyBorder="1" applyAlignment="1">
      <alignment horizontal="left" vertical="center" wrapText="1"/>
    </xf>
    <xf numFmtId="4" fontId="26" fillId="0" borderId="21" xfId="2" applyNumberFormat="1" applyFont="1" applyBorder="1" applyAlignment="1">
      <alignment horizontal="center" vertical="center"/>
    </xf>
    <xf numFmtId="0" fontId="26" fillId="2" borderId="24" xfId="2" applyFont="1" applyFill="1" applyBorder="1" applyAlignment="1">
      <alignment horizontal="left" vertical="center" wrapText="1"/>
    </xf>
    <xf numFmtId="4" fontId="26" fillId="0" borderId="24" xfId="2" applyNumberFormat="1" applyFont="1" applyBorder="1" applyAlignment="1">
      <alignment horizontal="center" vertical="center"/>
    </xf>
    <xf numFmtId="0" fontId="25" fillId="2" borderId="37" xfId="2" applyFont="1" applyFill="1" applyBorder="1" applyAlignment="1">
      <alignment horizontal="center" vertical="center" wrapText="1"/>
    </xf>
    <xf numFmtId="0" fontId="25" fillId="2" borderId="32" xfId="2" applyFont="1" applyFill="1" applyBorder="1" applyAlignment="1">
      <alignment horizontal="left" vertical="center" wrapText="1"/>
    </xf>
    <xf numFmtId="4" fontId="25" fillId="2" borderId="32" xfId="2" applyNumberFormat="1" applyFont="1" applyFill="1" applyBorder="1" applyAlignment="1">
      <alignment horizontal="center" vertical="center"/>
    </xf>
    <xf numFmtId="0" fontId="25" fillId="2" borderId="21" xfId="2" applyFont="1" applyFill="1" applyBorder="1" applyAlignment="1">
      <alignment horizontal="center" vertical="center" wrapText="1"/>
    </xf>
    <xf numFmtId="4" fontId="25" fillId="2" borderId="21" xfId="2" applyNumberFormat="1" applyFont="1" applyFill="1" applyBorder="1" applyAlignment="1">
      <alignment horizontal="center" vertical="center"/>
    </xf>
    <xf numFmtId="4" fontId="25" fillId="0" borderId="47" xfId="2" applyNumberFormat="1" applyFont="1" applyBorder="1" applyAlignment="1">
      <alignment horizontal="center" vertical="center"/>
    </xf>
    <xf numFmtId="167" fontId="25" fillId="2" borderId="32" xfId="2" applyNumberFormat="1" applyFont="1" applyFill="1" applyBorder="1" applyAlignment="1">
      <alignment horizontal="center" vertical="center"/>
    </xf>
    <xf numFmtId="0" fontId="14" fillId="0" borderId="0" xfId="0" applyFont="1"/>
    <xf numFmtId="0" fontId="41" fillId="0" borderId="0" xfId="0" applyFont="1"/>
    <xf numFmtId="0" fontId="22" fillId="0" borderId="1" xfId="0" applyFont="1" applyBorder="1" applyAlignment="1" applyProtection="1">
      <alignment horizontal="center" vertical="center"/>
      <protection hidden="1"/>
    </xf>
    <xf numFmtId="0" fontId="22" fillId="0" borderId="38" xfId="0" applyFont="1" applyBorder="1" applyAlignment="1" applyProtection="1">
      <alignment horizontal="center" vertical="center" wrapText="1"/>
      <protection hidden="1"/>
    </xf>
    <xf numFmtId="0" fontId="16" fillId="0" borderId="38" xfId="0" applyFont="1" applyBorder="1" applyAlignment="1" applyProtection="1">
      <alignment horizontal="center" vertical="center" wrapText="1"/>
      <protection hidden="1"/>
    </xf>
    <xf numFmtId="3" fontId="16" fillId="0" borderId="39" xfId="0" applyNumberFormat="1" applyFont="1" applyBorder="1" applyAlignment="1" applyProtection="1">
      <alignment horizontal="center" vertical="center" wrapText="1"/>
      <protection hidden="1"/>
    </xf>
    <xf numFmtId="3" fontId="16" fillId="0" borderId="40" xfId="0" applyNumberFormat="1" applyFont="1" applyBorder="1" applyAlignment="1" applyProtection="1">
      <alignment horizontal="center" vertical="center" wrapText="1"/>
      <protection hidden="1"/>
    </xf>
    <xf numFmtId="0" fontId="30" fillId="0" borderId="11" xfId="0" applyFont="1" applyBorder="1" applyAlignment="1" applyProtection="1">
      <alignment horizontal="center" vertical="center" wrapText="1"/>
      <protection hidden="1"/>
    </xf>
    <xf numFmtId="0" fontId="30" fillId="0" borderId="12" xfId="0" applyFont="1" applyBorder="1" applyAlignment="1" applyProtection="1">
      <alignment horizontal="center" vertical="center" wrapText="1"/>
      <protection hidden="1"/>
    </xf>
    <xf numFmtId="0" fontId="30" fillId="0" borderId="13"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30" fillId="0" borderId="41" xfId="0" applyFont="1" applyBorder="1" applyAlignment="1" applyProtection="1">
      <alignment horizontal="center" vertical="center" wrapText="1"/>
      <protection hidden="1"/>
    </xf>
    <xf numFmtId="3" fontId="16" fillId="0" borderId="42" xfId="0" applyNumberFormat="1" applyFont="1" applyBorder="1" applyAlignment="1" applyProtection="1">
      <alignment horizontal="center" vertical="center" wrapText="1"/>
      <protection hidden="1"/>
    </xf>
    <xf numFmtId="0" fontId="16" fillId="0" borderId="39" xfId="0" applyFont="1" applyBorder="1" applyAlignment="1" applyProtection="1">
      <alignment horizontal="center" vertical="center" wrapText="1"/>
      <protection hidden="1"/>
    </xf>
    <xf numFmtId="0" fontId="16" fillId="0" borderId="40" xfId="0" applyFont="1" applyBorder="1" applyAlignment="1" applyProtection="1">
      <alignment horizontal="center" vertical="center" wrapText="1"/>
      <protection hidden="1"/>
    </xf>
    <xf numFmtId="0" fontId="22" fillId="0" borderId="43" xfId="0" applyFont="1" applyBorder="1" applyAlignment="1">
      <alignment horizontal="center" vertical="center"/>
    </xf>
    <xf numFmtId="0" fontId="22" fillId="0" borderId="43" xfId="0" applyFont="1" applyBorder="1" applyAlignment="1" applyProtection="1">
      <alignment horizontal="center" vertical="center"/>
      <protection hidden="1"/>
    </xf>
    <xf numFmtId="4" fontId="22" fillId="2" borderId="91" xfId="0" applyNumberFormat="1" applyFont="1" applyFill="1" applyBorder="1" applyAlignment="1" applyProtection="1">
      <alignment horizontal="center" vertical="center" wrapText="1"/>
      <protection hidden="1"/>
    </xf>
    <xf numFmtId="4" fontId="22" fillId="2" borderId="92" xfId="0" applyNumberFormat="1" applyFont="1" applyFill="1" applyBorder="1" applyAlignment="1" applyProtection="1">
      <alignment horizontal="center" vertical="center" wrapText="1"/>
      <protection hidden="1"/>
    </xf>
    <xf numFmtId="4" fontId="22" fillId="2" borderId="46" xfId="0" applyNumberFormat="1" applyFont="1" applyFill="1" applyBorder="1" applyAlignment="1" applyProtection="1">
      <alignment horizontal="center" vertical="center" wrapText="1"/>
      <protection hidden="1"/>
    </xf>
    <xf numFmtId="4" fontId="22" fillId="2" borderId="47" xfId="0" applyNumberFormat="1" applyFont="1" applyFill="1" applyBorder="1" applyAlignment="1" applyProtection="1">
      <alignment horizontal="center" vertical="center" wrapText="1"/>
      <protection hidden="1"/>
    </xf>
    <xf numFmtId="4" fontId="22" fillId="2" borderId="48" xfId="0" applyNumberFormat="1" applyFont="1" applyFill="1" applyBorder="1" applyAlignment="1" applyProtection="1">
      <alignment horizontal="center" vertical="center" wrapText="1"/>
      <protection hidden="1"/>
    </xf>
    <xf numFmtId="4" fontId="22" fillId="2" borderId="43" xfId="0" applyNumberFormat="1" applyFont="1" applyFill="1" applyBorder="1" applyAlignment="1" applyProtection="1">
      <alignment horizontal="center" vertical="center" wrapText="1"/>
      <protection hidden="1"/>
    </xf>
    <xf numFmtId="4" fontId="22" fillId="2" borderId="93" xfId="0" applyNumberFormat="1" applyFont="1" applyFill="1" applyBorder="1" applyAlignment="1" applyProtection="1">
      <alignment horizontal="center" vertical="center" wrapText="1"/>
      <protection hidden="1"/>
    </xf>
    <xf numFmtId="4" fontId="22" fillId="2" borderId="45" xfId="0" applyNumberFormat="1" applyFont="1" applyFill="1" applyBorder="1" applyAlignment="1" applyProtection="1">
      <alignment horizontal="center" vertical="center" wrapText="1"/>
      <protection hidden="1"/>
    </xf>
    <xf numFmtId="0" fontId="16" fillId="0" borderId="5" xfId="0" applyFont="1" applyBorder="1" applyAlignment="1">
      <alignment horizontal="center" vertical="center"/>
    </xf>
    <xf numFmtId="0" fontId="16" fillId="0" borderId="36" xfId="0" applyFont="1" applyBorder="1" applyAlignment="1">
      <alignment horizontal="center" vertical="center" wrapText="1"/>
    </xf>
    <xf numFmtId="4" fontId="16" fillId="2" borderId="94" xfId="0" applyNumberFormat="1" applyFont="1" applyFill="1" applyBorder="1" applyAlignment="1" applyProtection="1">
      <alignment horizontal="center" vertical="center" wrapText="1"/>
      <protection hidden="1"/>
    </xf>
    <xf numFmtId="4" fontId="16" fillId="2" borderId="95" xfId="0" applyNumberFormat="1" applyFont="1" applyFill="1" applyBorder="1" applyAlignment="1" applyProtection="1">
      <alignment horizontal="center" vertical="center" wrapText="1"/>
      <protection hidden="1"/>
    </xf>
    <xf numFmtId="4" fontId="16" fillId="2" borderId="35" xfId="0" applyNumberFormat="1" applyFont="1" applyFill="1" applyBorder="1" applyAlignment="1" applyProtection="1">
      <alignment horizontal="center" vertical="center" wrapText="1"/>
      <protection hidden="1"/>
    </xf>
    <xf numFmtId="4" fontId="16" fillId="2" borderId="36" xfId="0" applyNumberFormat="1" applyFont="1" applyFill="1" applyBorder="1" applyAlignment="1" applyProtection="1">
      <alignment horizontal="center" vertical="center" wrapText="1"/>
      <protection hidden="1"/>
    </xf>
    <xf numFmtId="4" fontId="16" fillId="2" borderId="29" xfId="0" applyNumberFormat="1" applyFont="1" applyFill="1" applyBorder="1" applyAlignment="1" applyProtection="1">
      <alignment horizontal="center" vertical="center" wrapText="1"/>
      <protection hidden="1"/>
    </xf>
    <xf numFmtId="4" fontId="16" fillId="2" borderId="5" xfId="0" applyNumberFormat="1" applyFont="1" applyFill="1" applyBorder="1" applyAlignment="1" applyProtection="1">
      <alignment horizontal="center" vertical="center" wrapText="1"/>
      <protection hidden="1"/>
    </xf>
    <xf numFmtId="4" fontId="16" fillId="2" borderId="96" xfId="0" applyNumberFormat="1" applyFont="1" applyFill="1" applyBorder="1" applyAlignment="1" applyProtection="1">
      <alignment horizontal="center" vertical="center" wrapText="1"/>
      <protection hidden="1"/>
    </xf>
    <xf numFmtId="4" fontId="16" fillId="2" borderId="50" xfId="0" applyNumberFormat="1" applyFont="1" applyFill="1" applyBorder="1" applyAlignment="1" applyProtection="1">
      <alignment horizontal="center" vertical="center" wrapText="1"/>
      <protection hidden="1"/>
    </xf>
    <xf numFmtId="0" fontId="30" fillId="0" borderId="5" xfId="0" applyFont="1" applyBorder="1" applyAlignment="1">
      <alignment horizontal="center" vertical="center"/>
    </xf>
    <xf numFmtId="0" fontId="30" fillId="0" borderId="21" xfId="0" applyFont="1" applyBorder="1" applyAlignment="1">
      <alignment horizontal="right" vertical="center" wrapText="1"/>
    </xf>
    <xf numFmtId="4" fontId="17" fillId="2" borderId="95" xfId="0" applyNumberFormat="1" applyFont="1" applyFill="1" applyBorder="1" applyAlignment="1" applyProtection="1">
      <alignment horizontal="center" vertical="center" wrapText="1"/>
      <protection hidden="1"/>
    </xf>
    <xf numFmtId="4" fontId="17" fillId="2" borderId="35" xfId="0" applyNumberFormat="1" applyFont="1" applyFill="1" applyBorder="1" applyAlignment="1" applyProtection="1">
      <alignment horizontal="center" vertical="center" wrapText="1"/>
      <protection hidden="1"/>
    </xf>
    <xf numFmtId="4" fontId="17" fillId="2" borderId="36" xfId="0" applyNumberFormat="1" applyFont="1" applyFill="1" applyBorder="1" applyAlignment="1" applyProtection="1">
      <alignment horizontal="center" vertical="center" wrapText="1"/>
      <protection hidden="1"/>
    </xf>
    <xf numFmtId="4" fontId="17" fillId="2" borderId="29" xfId="0" applyNumberFormat="1" applyFont="1" applyFill="1" applyBorder="1" applyAlignment="1" applyProtection="1">
      <alignment horizontal="center" vertical="center" wrapText="1"/>
      <protection hidden="1"/>
    </xf>
    <xf numFmtId="4" fontId="17" fillId="2" borderId="96" xfId="0" applyNumberFormat="1" applyFont="1" applyFill="1" applyBorder="1" applyAlignment="1" applyProtection="1">
      <alignment horizontal="center" vertical="center" wrapText="1"/>
      <protection hidden="1"/>
    </xf>
    <xf numFmtId="4" fontId="17" fillId="2" borderId="50" xfId="0" applyNumberFormat="1" applyFont="1" applyFill="1" applyBorder="1" applyAlignment="1" applyProtection="1">
      <alignment horizontal="center" vertical="center" wrapText="1"/>
      <protection hidden="1"/>
    </xf>
    <xf numFmtId="0" fontId="16" fillId="0" borderId="21" xfId="0" applyFont="1" applyBorder="1" applyAlignment="1">
      <alignment horizontal="center" vertical="center" wrapText="1"/>
    </xf>
    <xf numFmtId="0" fontId="16" fillId="0" borderId="21" xfId="0" applyFont="1" applyBorder="1" applyAlignment="1">
      <alignment horizontal="center" wrapText="1"/>
    </xf>
    <xf numFmtId="0" fontId="30" fillId="0" borderId="21" xfId="0" applyFont="1" applyBorder="1" applyAlignment="1">
      <alignment horizontal="right" wrapText="1"/>
    </xf>
    <xf numFmtId="0" fontId="30" fillId="0" borderId="5" xfId="0" applyFont="1" applyBorder="1" applyAlignment="1" applyProtection="1">
      <alignment horizontal="center" vertical="center"/>
      <protection hidden="1"/>
    </xf>
    <xf numFmtId="4" fontId="16" fillId="2" borderId="95" xfId="0" applyNumberFormat="1" applyFont="1" applyFill="1" applyBorder="1" applyAlignment="1" applyProtection="1">
      <alignment horizontal="center" vertical="center"/>
      <protection hidden="1"/>
    </xf>
    <xf numFmtId="4" fontId="17" fillId="2" borderId="35" xfId="0" applyNumberFormat="1" applyFont="1" applyFill="1" applyBorder="1" applyAlignment="1" applyProtection="1">
      <alignment horizontal="center" vertical="center"/>
      <protection hidden="1"/>
    </xf>
    <xf numFmtId="4" fontId="17" fillId="2" borderId="36" xfId="0" applyNumberFormat="1" applyFont="1" applyFill="1" applyBorder="1" applyAlignment="1" applyProtection="1">
      <alignment horizontal="center" vertical="center"/>
      <protection hidden="1"/>
    </xf>
    <xf numFmtId="4" fontId="17" fillId="2" borderId="29" xfId="0" applyNumberFormat="1" applyFont="1" applyFill="1" applyBorder="1" applyAlignment="1" applyProtection="1">
      <alignment horizontal="center" vertical="center"/>
      <protection hidden="1"/>
    </xf>
    <xf numFmtId="4" fontId="16" fillId="2" borderId="5" xfId="0" applyNumberFormat="1" applyFont="1" applyFill="1" applyBorder="1" applyAlignment="1" applyProtection="1">
      <alignment horizontal="center" vertical="center"/>
      <protection hidden="1"/>
    </xf>
    <xf numFmtId="4" fontId="17" fillId="2" borderId="96" xfId="0" applyNumberFormat="1" applyFont="1" applyFill="1" applyBorder="1" applyAlignment="1" applyProtection="1">
      <alignment horizontal="center" vertical="center"/>
      <protection hidden="1"/>
    </xf>
    <xf numFmtId="4" fontId="17" fillId="2" borderId="50" xfId="0" applyNumberFormat="1" applyFont="1" applyFill="1" applyBorder="1" applyAlignment="1" applyProtection="1">
      <alignment horizontal="center" vertical="center"/>
      <protection hidden="1"/>
    </xf>
    <xf numFmtId="4" fontId="17" fillId="2" borderId="95" xfId="0" applyNumberFormat="1" applyFont="1" applyFill="1" applyBorder="1" applyAlignment="1" applyProtection="1">
      <alignment horizontal="center" vertical="center"/>
      <protection hidden="1"/>
    </xf>
    <xf numFmtId="0" fontId="30" fillId="0" borderId="24" xfId="0" applyFont="1" applyBorder="1" applyAlignment="1">
      <alignment horizontal="left" wrapText="1"/>
    </xf>
    <xf numFmtId="0" fontId="16" fillId="0" borderId="24" xfId="0" applyFont="1" applyBorder="1" applyAlignment="1">
      <alignment horizontal="center" wrapText="1"/>
    </xf>
    <xf numFmtId="4" fontId="16" fillId="2" borderId="77" xfId="0" applyNumberFormat="1" applyFont="1" applyFill="1" applyBorder="1" applyAlignment="1" applyProtection="1">
      <alignment horizontal="center" vertical="center" wrapText="1"/>
      <protection hidden="1"/>
    </xf>
    <xf numFmtId="4" fontId="16" fillId="2" borderId="97" xfId="0" applyNumberFormat="1" applyFont="1" applyFill="1" applyBorder="1" applyAlignment="1" applyProtection="1">
      <alignment horizontal="center" vertical="center"/>
      <protection hidden="1"/>
    </xf>
    <xf numFmtId="4" fontId="16" fillId="2" borderId="20" xfId="0" applyNumberFormat="1" applyFont="1" applyFill="1" applyBorder="1" applyAlignment="1" applyProtection="1">
      <alignment horizontal="center" vertical="center"/>
      <protection hidden="1"/>
    </xf>
    <xf numFmtId="4" fontId="16" fillId="2" borderId="21" xfId="0" applyNumberFormat="1" applyFont="1" applyFill="1" applyBorder="1" applyAlignment="1" applyProtection="1">
      <alignment horizontal="center" vertical="center"/>
      <protection hidden="1"/>
    </xf>
    <xf numFmtId="4" fontId="16" fillId="2" borderId="22" xfId="0" applyNumberFormat="1" applyFont="1" applyFill="1" applyBorder="1" applyAlignment="1" applyProtection="1">
      <alignment horizontal="center" vertical="center"/>
      <protection hidden="1"/>
    </xf>
    <xf numFmtId="4" fontId="16" fillId="2" borderId="2" xfId="0" applyNumberFormat="1" applyFont="1" applyFill="1" applyBorder="1" applyAlignment="1" applyProtection="1">
      <alignment horizontal="center" vertical="center"/>
      <protection hidden="1"/>
    </xf>
    <xf numFmtId="4" fontId="16" fillId="2" borderId="98" xfId="0" applyNumberFormat="1" applyFont="1" applyFill="1" applyBorder="1" applyAlignment="1" applyProtection="1">
      <alignment horizontal="center" vertical="center"/>
      <protection hidden="1"/>
    </xf>
    <xf numFmtId="4" fontId="16" fillId="2" borderId="54" xfId="0" applyNumberFormat="1" applyFont="1" applyFill="1" applyBorder="1" applyAlignment="1" applyProtection="1">
      <alignment horizontal="center" vertical="center"/>
      <protection hidden="1"/>
    </xf>
    <xf numFmtId="0" fontId="30" fillId="0" borderId="3" xfId="0" applyFont="1" applyBorder="1" applyAlignment="1" applyProtection="1">
      <alignment horizontal="center" vertical="center"/>
      <protection hidden="1"/>
    </xf>
    <xf numFmtId="0" fontId="30" fillId="0" borderId="3" xfId="0" applyFont="1" applyBorder="1" applyAlignment="1">
      <alignment horizontal="right" wrapText="1"/>
    </xf>
    <xf numFmtId="4" fontId="16" fillId="2" borderId="79" xfId="0" applyNumberFormat="1" applyFont="1" applyFill="1" applyBorder="1" applyAlignment="1" applyProtection="1">
      <alignment horizontal="center" vertical="center" wrapText="1"/>
      <protection hidden="1"/>
    </xf>
    <xf numFmtId="4" fontId="16" fillId="2" borderId="99" xfId="0" applyNumberFormat="1" applyFont="1" applyFill="1" applyBorder="1" applyAlignment="1" applyProtection="1">
      <alignment horizontal="center" vertical="center"/>
      <protection hidden="1"/>
    </xf>
    <xf numFmtId="4" fontId="17" fillId="2" borderId="23" xfId="0" applyNumberFormat="1" applyFont="1" applyFill="1" applyBorder="1" applyAlignment="1" applyProtection="1">
      <alignment horizontal="center" vertical="center"/>
      <protection hidden="1"/>
    </xf>
    <xf numFmtId="4" fontId="17" fillId="2" borderId="24" xfId="0" applyNumberFormat="1" applyFont="1" applyFill="1" applyBorder="1" applyAlignment="1" applyProtection="1">
      <alignment horizontal="center" vertical="center"/>
      <protection hidden="1"/>
    </xf>
    <xf numFmtId="4" fontId="17" fillId="2" borderId="25" xfId="0" applyNumberFormat="1" applyFont="1" applyFill="1" applyBorder="1" applyAlignment="1" applyProtection="1">
      <alignment horizontal="center" vertical="center"/>
      <protection hidden="1"/>
    </xf>
    <xf numFmtId="4" fontId="17" fillId="2" borderId="100" xfId="0" applyNumberFormat="1" applyFont="1" applyFill="1" applyBorder="1" applyAlignment="1" applyProtection="1">
      <alignment horizontal="center" vertical="center"/>
      <protection hidden="1"/>
    </xf>
    <xf numFmtId="4" fontId="17" fillId="2" borderId="56" xfId="0" applyNumberFormat="1" applyFont="1" applyFill="1" applyBorder="1" applyAlignment="1" applyProtection="1">
      <alignment horizontal="center" vertical="center"/>
      <protection hidden="1"/>
    </xf>
    <xf numFmtId="4" fontId="17" fillId="2" borderId="99" xfId="0" applyNumberFormat="1" applyFont="1" applyFill="1" applyBorder="1" applyAlignment="1" applyProtection="1">
      <alignment horizontal="center" vertical="center"/>
      <protection hidden="1"/>
    </xf>
    <xf numFmtId="0" fontId="30" fillId="0" borderId="2" xfId="0" applyFont="1" applyBorder="1" applyAlignment="1">
      <alignment horizontal="right" wrapText="1"/>
    </xf>
    <xf numFmtId="4" fontId="17" fillId="2" borderId="98" xfId="0" applyNumberFormat="1" applyFont="1" applyFill="1" applyBorder="1" applyAlignment="1" applyProtection="1">
      <alignment horizontal="center" vertical="center"/>
      <protection hidden="1"/>
    </xf>
    <xf numFmtId="4" fontId="17" fillId="2" borderId="97" xfId="0" applyNumberFormat="1" applyFont="1" applyFill="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2" xfId="0" applyFont="1" applyBorder="1" applyAlignment="1">
      <alignment horizontal="center" wrapText="1"/>
    </xf>
    <xf numFmtId="0" fontId="30" fillId="0" borderId="2" xfId="0" applyFont="1" applyBorder="1" applyAlignment="1" applyProtection="1">
      <alignment horizontal="center" vertical="center"/>
      <protection hidden="1"/>
    </xf>
    <xf numFmtId="0" fontId="30" fillId="0" borderId="10" xfId="0" applyFont="1" applyBorder="1" applyAlignment="1" applyProtection="1">
      <alignment horizontal="center" vertical="center"/>
      <protection hidden="1"/>
    </xf>
    <xf numFmtId="0" fontId="30" fillId="0" borderId="10" xfId="0" applyFont="1" applyBorder="1" applyAlignment="1">
      <alignment horizontal="right" wrapText="1"/>
    </xf>
    <xf numFmtId="4" fontId="16" fillId="2" borderId="101" xfId="0" applyNumberFormat="1" applyFont="1" applyFill="1" applyBorder="1" applyAlignment="1" applyProtection="1">
      <alignment horizontal="center" vertical="center" wrapText="1"/>
      <protection hidden="1"/>
    </xf>
    <xf numFmtId="4" fontId="17" fillId="2" borderId="102" xfId="0" applyNumberFormat="1" applyFont="1" applyFill="1" applyBorder="1" applyAlignment="1" applyProtection="1">
      <alignment horizontal="center" vertical="center"/>
      <protection hidden="1"/>
    </xf>
    <xf numFmtId="4" fontId="16" fillId="2" borderId="102" xfId="0" applyNumberFormat="1" applyFont="1" applyFill="1" applyBorder="1" applyAlignment="1" applyProtection="1">
      <alignment horizontal="center" vertical="center"/>
      <protection hidden="1"/>
    </xf>
    <xf numFmtId="4" fontId="17" fillId="2" borderId="103" xfId="0" applyNumberFormat="1" applyFont="1" applyFill="1" applyBorder="1" applyAlignment="1" applyProtection="1">
      <alignment horizontal="center" vertical="center"/>
      <protection hidden="1"/>
    </xf>
    <xf numFmtId="4" fontId="17" fillId="2" borderId="104" xfId="0" applyNumberFormat="1" applyFont="1" applyFill="1" applyBorder="1" applyAlignment="1" applyProtection="1">
      <alignment horizontal="center" vertical="center"/>
      <protection hidden="1"/>
    </xf>
    <xf numFmtId="4" fontId="17" fillId="2" borderId="105" xfId="0" applyNumberFormat="1" applyFont="1" applyFill="1" applyBorder="1" applyAlignment="1" applyProtection="1">
      <alignment horizontal="center" vertical="center"/>
      <protection hidden="1"/>
    </xf>
    <xf numFmtId="4" fontId="16" fillId="2" borderId="10" xfId="0" applyNumberFormat="1" applyFont="1" applyFill="1" applyBorder="1" applyAlignment="1" applyProtection="1">
      <alignment horizontal="center" vertical="center"/>
      <protection hidden="1"/>
    </xf>
    <xf numFmtId="4" fontId="17" fillId="2" borderId="0" xfId="0" applyNumberFormat="1" applyFont="1" applyFill="1" applyAlignment="1" applyProtection="1">
      <alignment horizontal="center" vertical="center"/>
      <protection hidden="1"/>
    </xf>
    <xf numFmtId="4" fontId="17" fillId="2" borderId="80" xfId="0" applyNumberFormat="1" applyFont="1" applyFill="1" applyBorder="1" applyAlignment="1" applyProtection="1">
      <alignment horizontal="center" vertical="center"/>
      <protection hidden="1"/>
    </xf>
    <xf numFmtId="4" fontId="17" fillId="0" borderId="95" xfId="0" applyNumberFormat="1" applyFont="1" applyBorder="1" applyAlignment="1" applyProtection="1">
      <alignment horizontal="center" vertical="center" wrapText="1"/>
      <protection hidden="1"/>
    </xf>
    <xf numFmtId="4" fontId="17" fillId="0" borderId="35" xfId="0" applyNumberFormat="1" applyFont="1" applyBorder="1" applyAlignment="1" applyProtection="1">
      <alignment horizontal="center" vertical="center" wrapText="1"/>
      <protection hidden="1"/>
    </xf>
    <xf numFmtId="4" fontId="17" fillId="0" borderId="36" xfId="0" applyNumberFormat="1" applyFont="1" applyBorder="1" applyAlignment="1" applyProtection="1">
      <alignment horizontal="center" vertical="center" wrapText="1"/>
      <protection hidden="1"/>
    </xf>
    <xf numFmtId="4" fontId="17" fillId="0" borderId="29" xfId="0" applyNumberFormat="1" applyFont="1" applyBorder="1" applyAlignment="1" applyProtection="1">
      <alignment horizontal="center" vertical="center" wrapText="1"/>
      <protection hidden="1"/>
    </xf>
    <xf numFmtId="4" fontId="17" fillId="0" borderId="96" xfId="0" applyNumberFormat="1" applyFont="1" applyBorder="1" applyAlignment="1" applyProtection="1">
      <alignment horizontal="center" vertical="center" wrapText="1"/>
      <protection hidden="1"/>
    </xf>
    <xf numFmtId="4" fontId="16" fillId="0" borderId="50" xfId="0" applyNumberFormat="1" applyFont="1" applyBorder="1" applyAlignment="1" applyProtection="1">
      <alignment horizontal="center" vertical="center" wrapText="1"/>
      <protection hidden="1"/>
    </xf>
    <xf numFmtId="4" fontId="16" fillId="0" borderId="95" xfId="0" applyNumberFormat="1" applyFont="1" applyBorder="1" applyAlignment="1" applyProtection="1">
      <alignment horizontal="center" vertical="center" wrapText="1"/>
      <protection hidden="1"/>
    </xf>
    <xf numFmtId="4" fontId="17" fillId="0" borderId="95" xfId="0" applyNumberFormat="1" applyFont="1" applyBorder="1" applyAlignment="1" applyProtection="1">
      <alignment horizontal="center" vertical="center"/>
      <protection hidden="1"/>
    </xf>
    <xf numFmtId="4" fontId="17" fillId="0" borderId="35" xfId="0" applyNumberFormat="1" applyFont="1" applyBorder="1" applyAlignment="1" applyProtection="1">
      <alignment horizontal="center" vertical="center"/>
      <protection hidden="1"/>
    </xf>
    <xf numFmtId="4" fontId="17" fillId="0" borderId="36" xfId="0" applyNumberFormat="1" applyFont="1" applyBorder="1" applyAlignment="1" applyProtection="1">
      <alignment horizontal="center" vertical="center"/>
      <protection hidden="1"/>
    </xf>
    <xf numFmtId="4" fontId="17" fillId="0" borderId="29" xfId="0" applyNumberFormat="1" applyFont="1" applyBorder="1" applyAlignment="1" applyProtection="1">
      <alignment horizontal="center" vertical="center"/>
      <protection hidden="1"/>
    </xf>
    <xf numFmtId="4" fontId="17" fillId="0" borderId="96" xfId="0" applyNumberFormat="1" applyFont="1" applyBorder="1" applyAlignment="1" applyProtection="1">
      <alignment horizontal="center" vertical="center"/>
      <protection hidden="1"/>
    </xf>
    <xf numFmtId="0" fontId="30" fillId="0" borderId="24" xfId="0" applyFont="1" applyBorder="1" applyAlignment="1">
      <alignment horizontal="right" wrapText="1"/>
    </xf>
    <xf numFmtId="4" fontId="17" fillId="0" borderId="99" xfId="0" applyNumberFormat="1" applyFont="1" applyBorder="1" applyAlignment="1" applyProtection="1">
      <alignment horizontal="center" vertical="center"/>
      <protection hidden="1"/>
    </xf>
    <xf numFmtId="4" fontId="17" fillId="0" borderId="23" xfId="0" applyNumberFormat="1" applyFont="1" applyBorder="1" applyAlignment="1" applyProtection="1">
      <alignment horizontal="center" vertical="center"/>
      <protection hidden="1"/>
    </xf>
    <xf numFmtId="4" fontId="17" fillId="0" borderId="24" xfId="0" applyNumberFormat="1" applyFont="1" applyBorder="1" applyAlignment="1" applyProtection="1">
      <alignment horizontal="center" vertical="center"/>
      <protection hidden="1"/>
    </xf>
    <xf numFmtId="4" fontId="17" fillId="0" borderId="25" xfId="0" applyNumberFormat="1" applyFont="1" applyBorder="1" applyAlignment="1" applyProtection="1">
      <alignment horizontal="center" vertical="center"/>
      <protection hidden="1"/>
    </xf>
    <xf numFmtId="4" fontId="17" fillId="0" borderId="100" xfId="0" applyNumberFormat="1" applyFont="1" applyBorder="1" applyAlignment="1" applyProtection="1">
      <alignment horizontal="center" vertical="center"/>
      <protection hidden="1"/>
    </xf>
    <xf numFmtId="4" fontId="17" fillId="0" borderId="97" xfId="0" applyNumberFormat="1" applyFont="1" applyBorder="1" applyAlignment="1" applyProtection="1">
      <alignment horizontal="center" vertical="center"/>
      <protection hidden="1"/>
    </xf>
    <xf numFmtId="4" fontId="17" fillId="0" borderId="20" xfId="0" applyNumberFormat="1" applyFont="1" applyBorder="1" applyAlignment="1" applyProtection="1">
      <alignment horizontal="center" vertical="center"/>
      <protection hidden="1"/>
    </xf>
    <xf numFmtId="4" fontId="17" fillId="0" borderId="21" xfId="0" applyNumberFormat="1" applyFont="1" applyBorder="1" applyAlignment="1" applyProtection="1">
      <alignment horizontal="center" vertical="center"/>
      <protection hidden="1"/>
    </xf>
    <xf numFmtId="4" fontId="17" fillId="0" borderId="22" xfId="0" applyNumberFormat="1" applyFont="1" applyBorder="1" applyAlignment="1" applyProtection="1">
      <alignment horizontal="center" vertical="center"/>
      <protection hidden="1"/>
    </xf>
    <xf numFmtId="4" fontId="17" fillId="0" borderId="98" xfId="0" applyNumberFormat="1" applyFont="1" applyBorder="1" applyAlignment="1" applyProtection="1">
      <alignment horizontal="center" vertical="center"/>
      <protection hidden="1"/>
    </xf>
    <xf numFmtId="4" fontId="17" fillId="0" borderId="102" xfId="0" applyNumberFormat="1" applyFont="1" applyBorder="1" applyAlignment="1" applyProtection="1">
      <alignment horizontal="center" vertical="center"/>
      <protection hidden="1"/>
    </xf>
    <xf numFmtId="4" fontId="17" fillId="0" borderId="103" xfId="0" applyNumberFormat="1" applyFont="1" applyBorder="1" applyAlignment="1" applyProtection="1">
      <alignment horizontal="center" vertical="center"/>
      <protection hidden="1"/>
    </xf>
    <xf numFmtId="4" fontId="17" fillId="0" borderId="104" xfId="0" applyNumberFormat="1" applyFont="1" applyBorder="1" applyAlignment="1" applyProtection="1">
      <alignment horizontal="center" vertical="center"/>
      <protection hidden="1"/>
    </xf>
    <xf numFmtId="4" fontId="17" fillId="0" borderId="105" xfId="0" applyNumberFormat="1" applyFont="1" applyBorder="1" applyAlignment="1" applyProtection="1">
      <alignment horizontal="center" vertical="center"/>
      <protection hidden="1"/>
    </xf>
    <xf numFmtId="4" fontId="17" fillId="0" borderId="0" xfId="0" applyNumberFormat="1" applyFont="1" applyAlignment="1" applyProtection="1">
      <alignment horizontal="center" vertical="center"/>
      <protection hidden="1"/>
    </xf>
    <xf numFmtId="4" fontId="16" fillId="0" borderId="80" xfId="0" applyNumberFormat="1" applyFont="1" applyBorder="1" applyAlignment="1" applyProtection="1">
      <alignment horizontal="center" vertical="center" wrapText="1"/>
      <protection hidden="1"/>
    </xf>
    <xf numFmtId="4" fontId="16" fillId="0" borderId="102" xfId="0" applyNumberFormat="1" applyFont="1" applyBorder="1" applyAlignment="1" applyProtection="1">
      <alignment horizontal="center" vertical="center" wrapText="1"/>
      <protection hidden="1"/>
    </xf>
    <xf numFmtId="4" fontId="17" fillId="0" borderId="94" xfId="0" applyNumberFormat="1" applyFont="1" applyBorder="1" applyAlignment="1" applyProtection="1">
      <alignment horizontal="center" vertical="center" wrapText="1"/>
      <protection hidden="1"/>
    </xf>
    <xf numFmtId="4" fontId="17" fillId="2" borderId="5" xfId="0" applyNumberFormat="1" applyFont="1" applyFill="1" applyBorder="1" applyAlignment="1" applyProtection="1">
      <alignment horizontal="center" vertical="center" wrapText="1"/>
      <protection hidden="1"/>
    </xf>
    <xf numFmtId="4" fontId="17" fillId="0" borderId="79" xfId="0" applyNumberFormat="1" applyFont="1" applyBorder="1" applyAlignment="1" applyProtection="1">
      <alignment horizontal="center" vertical="center" wrapText="1"/>
      <protection hidden="1"/>
    </xf>
    <xf numFmtId="4" fontId="17" fillId="0" borderId="77" xfId="0" applyNumberFormat="1" applyFont="1" applyBorder="1" applyAlignment="1" applyProtection="1">
      <alignment horizontal="center" vertical="center" wrapText="1"/>
      <protection hidden="1"/>
    </xf>
    <xf numFmtId="0" fontId="30" fillId="0" borderId="6" xfId="0" applyFont="1" applyBorder="1" applyAlignment="1" applyProtection="1">
      <alignment horizontal="center" vertical="center"/>
      <protection hidden="1"/>
    </xf>
    <xf numFmtId="4" fontId="17" fillId="2" borderId="102" xfId="0" applyNumberFormat="1" applyFont="1" applyFill="1" applyBorder="1" applyAlignment="1" applyProtection="1">
      <alignment horizontal="center" vertical="center" wrapText="1"/>
      <protection hidden="1"/>
    </xf>
    <xf numFmtId="4" fontId="17" fillId="2" borderId="103" xfId="0" applyNumberFormat="1" applyFont="1" applyFill="1" applyBorder="1" applyAlignment="1" applyProtection="1">
      <alignment horizontal="center" vertical="center" wrapText="1"/>
      <protection hidden="1"/>
    </xf>
    <xf numFmtId="4" fontId="17" fillId="2" borderId="104" xfId="0" applyNumberFormat="1" applyFont="1" applyFill="1" applyBorder="1" applyAlignment="1" applyProtection="1">
      <alignment horizontal="center" vertical="center" wrapText="1"/>
      <protection hidden="1"/>
    </xf>
    <xf numFmtId="4" fontId="17" fillId="2" borderId="105" xfId="0" applyNumberFormat="1" applyFont="1" applyFill="1" applyBorder="1" applyAlignment="1" applyProtection="1">
      <alignment horizontal="center" vertical="center" wrapText="1"/>
      <protection hidden="1"/>
    </xf>
    <xf numFmtId="4" fontId="17" fillId="2" borderId="10" xfId="0" applyNumberFormat="1" applyFont="1" applyFill="1" applyBorder="1" applyAlignment="1" applyProtection="1">
      <alignment horizontal="center" vertical="center" wrapText="1"/>
      <protection hidden="1"/>
    </xf>
    <xf numFmtId="4" fontId="17" fillId="2" borderId="0" xfId="0" applyNumberFormat="1" applyFont="1" applyFill="1" applyAlignment="1" applyProtection="1">
      <alignment horizontal="center" vertical="center" wrapText="1"/>
      <protection hidden="1"/>
    </xf>
    <xf numFmtId="4" fontId="17" fillId="2" borderId="80" xfId="0" applyNumberFormat="1" applyFont="1" applyFill="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16" fillId="0" borderId="81"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1" fillId="0" borderId="27" xfId="0" applyFont="1" applyBorder="1" applyAlignment="1" applyProtection="1">
      <alignment horizontal="center" vertical="center"/>
      <protection hidden="1"/>
    </xf>
    <xf numFmtId="0" fontId="17" fillId="0" borderId="5" xfId="0" applyFont="1" applyBorder="1" applyAlignment="1" applyProtection="1">
      <alignment horizontal="left" vertical="center" wrapText="1"/>
      <protection hidden="1"/>
    </xf>
    <xf numFmtId="2" fontId="16" fillId="2" borderId="94" xfId="0" applyNumberFormat="1" applyFont="1" applyFill="1" applyBorder="1" applyAlignment="1">
      <alignment horizontal="center" vertical="center" wrapText="1"/>
    </xf>
    <xf numFmtId="2" fontId="17" fillId="0" borderId="95" xfId="0" applyNumberFormat="1" applyFont="1" applyBorder="1" applyAlignment="1">
      <alignment horizontal="center" vertical="center"/>
    </xf>
    <xf numFmtId="2" fontId="16" fillId="2" borderId="5" xfId="0" applyNumberFormat="1" applyFont="1" applyFill="1" applyBorder="1" applyAlignment="1">
      <alignment horizontal="center" vertical="center"/>
    </xf>
    <xf numFmtId="2" fontId="17" fillId="0" borderId="35" xfId="0" applyNumberFormat="1" applyFont="1" applyBorder="1" applyAlignment="1">
      <alignment horizontal="center" vertical="center"/>
    </xf>
    <xf numFmtId="2" fontId="17" fillId="0" borderId="36" xfId="0" applyNumberFormat="1" applyFont="1" applyBorder="1" applyAlignment="1">
      <alignment horizontal="center" vertical="center"/>
    </xf>
    <xf numFmtId="2" fontId="17" fillId="0" borderId="29" xfId="0" applyNumberFormat="1" applyFont="1" applyBorder="1" applyAlignment="1">
      <alignment horizontal="center" vertical="center"/>
    </xf>
    <xf numFmtId="2" fontId="17" fillId="0" borderId="27" xfId="0" applyNumberFormat="1" applyFont="1" applyBorder="1" applyAlignment="1">
      <alignment horizontal="center" vertical="center"/>
    </xf>
    <xf numFmtId="2" fontId="17" fillId="0" borderId="50" xfId="0" applyNumberFormat="1" applyFont="1" applyBorder="1" applyAlignment="1">
      <alignment horizontal="center" vertical="center"/>
    </xf>
    <xf numFmtId="2" fontId="17" fillId="0" borderId="5" xfId="0" applyNumberFormat="1" applyFont="1" applyBorder="1" applyAlignment="1">
      <alignment horizontal="center" vertical="center"/>
    </xf>
    <xf numFmtId="0" fontId="11" fillId="0" borderId="28" xfId="0" applyFont="1" applyBorder="1" applyAlignment="1" applyProtection="1">
      <alignment horizontal="center" vertical="center"/>
      <protection hidden="1"/>
    </xf>
    <xf numFmtId="0" fontId="17" fillId="0" borderId="2" xfId="0" applyFont="1" applyBorder="1" applyAlignment="1" applyProtection="1">
      <alignment horizontal="left" vertical="center" wrapText="1"/>
      <protection hidden="1"/>
    </xf>
    <xf numFmtId="2" fontId="16" fillId="2" borderId="77" xfId="0" applyNumberFormat="1" applyFont="1" applyFill="1" applyBorder="1" applyAlignment="1">
      <alignment horizontal="center" vertical="center" wrapText="1"/>
    </xf>
    <xf numFmtId="2" fontId="17" fillId="0" borderId="97" xfId="0" applyNumberFormat="1" applyFont="1" applyBorder="1" applyAlignment="1">
      <alignment horizontal="center" vertical="center"/>
    </xf>
    <xf numFmtId="2" fontId="16" fillId="2" borderId="2" xfId="0" applyNumberFormat="1" applyFont="1" applyFill="1" applyBorder="1" applyAlignment="1">
      <alignment horizontal="center" vertical="center"/>
    </xf>
    <xf numFmtId="2" fontId="17" fillId="0" borderId="20" xfId="0" applyNumberFormat="1" applyFont="1" applyBorder="1" applyAlignment="1">
      <alignment horizontal="center" vertical="center"/>
    </xf>
    <xf numFmtId="2" fontId="17" fillId="0" borderId="21" xfId="0" applyNumberFormat="1" applyFont="1" applyBorder="1" applyAlignment="1">
      <alignment horizontal="center" vertical="center"/>
    </xf>
    <xf numFmtId="2" fontId="17" fillId="0" borderId="22" xfId="0" applyNumberFormat="1" applyFont="1" applyBorder="1" applyAlignment="1">
      <alignment horizontal="center" vertical="center"/>
    </xf>
    <xf numFmtId="2" fontId="17" fillId="0" borderId="28" xfId="0" applyNumberFormat="1" applyFont="1" applyBorder="1" applyAlignment="1">
      <alignment horizontal="center" vertical="center"/>
    </xf>
    <xf numFmtId="2" fontId="17" fillId="0" borderId="54" xfId="0" applyNumberFormat="1" applyFont="1" applyBorder="1" applyAlignment="1">
      <alignment horizontal="center" vertical="center"/>
    </xf>
    <xf numFmtId="2" fontId="17" fillId="0" borderId="2" xfId="0" applyNumberFormat="1" applyFont="1" applyBorder="1" applyAlignment="1">
      <alignment horizontal="center" vertical="center"/>
    </xf>
    <xf numFmtId="0" fontId="11" fillId="0" borderId="30" xfId="0" applyFont="1" applyBorder="1" applyAlignment="1" applyProtection="1">
      <alignment horizontal="center" vertical="center"/>
      <protection hidden="1"/>
    </xf>
    <xf numFmtId="2" fontId="22" fillId="2" borderId="77" xfId="0" applyNumberFormat="1" applyFont="1" applyFill="1" applyBorder="1" applyAlignment="1">
      <alignment horizontal="center" vertical="center" wrapText="1"/>
    </xf>
    <xf numFmtId="2" fontId="11" fillId="0" borderId="97" xfId="0" applyNumberFormat="1" applyFont="1" applyBorder="1" applyAlignment="1">
      <alignment horizontal="center" vertical="center"/>
    </xf>
    <xf numFmtId="2" fontId="22" fillId="2" borderId="2" xfId="0" applyNumberFormat="1" applyFont="1" applyFill="1" applyBorder="1" applyAlignment="1">
      <alignment horizontal="center" vertical="center"/>
    </xf>
    <xf numFmtId="2" fontId="11" fillId="0" borderId="20" xfId="0" applyNumberFormat="1" applyFont="1" applyBorder="1" applyAlignment="1">
      <alignment horizontal="center" vertical="center"/>
    </xf>
    <xf numFmtId="2" fontId="11" fillId="0" borderId="21" xfId="0" applyNumberFormat="1" applyFont="1" applyBorder="1" applyAlignment="1">
      <alignment horizontal="center" vertical="center"/>
    </xf>
    <xf numFmtId="2" fontId="11" fillId="0" borderId="22" xfId="0" applyNumberFormat="1" applyFont="1" applyBorder="1" applyAlignment="1">
      <alignment horizontal="center" vertical="center"/>
    </xf>
    <xf numFmtId="2" fontId="11" fillId="0" borderId="28" xfId="0" applyNumberFormat="1" applyFont="1" applyBorder="1" applyAlignment="1">
      <alignment horizontal="center" vertical="center"/>
    </xf>
    <xf numFmtId="2" fontId="11" fillId="0" borderId="54" xfId="0" applyNumberFormat="1" applyFont="1" applyBorder="1" applyAlignment="1">
      <alignment horizontal="center" vertical="center"/>
    </xf>
    <xf numFmtId="2" fontId="11" fillId="0" borderId="2" xfId="0" applyNumberFormat="1" applyFont="1" applyBorder="1" applyAlignment="1">
      <alignment horizontal="center" vertical="center"/>
    </xf>
    <xf numFmtId="0" fontId="17" fillId="0" borderId="3" xfId="0" applyFont="1" applyBorder="1" applyAlignment="1" applyProtection="1">
      <alignment horizontal="left" vertical="center" wrapText="1"/>
      <protection hidden="1"/>
    </xf>
    <xf numFmtId="2" fontId="22" fillId="2" borderId="79" xfId="0" applyNumberFormat="1" applyFont="1" applyFill="1" applyBorder="1" applyAlignment="1">
      <alignment horizontal="center" vertical="center" wrapText="1"/>
    </xf>
    <xf numFmtId="2" fontId="11" fillId="0" borderId="99" xfId="0" applyNumberFormat="1" applyFont="1" applyBorder="1" applyAlignment="1">
      <alignment horizontal="center" vertical="center"/>
    </xf>
    <xf numFmtId="2" fontId="22" fillId="2" borderId="3" xfId="0" applyNumberFormat="1" applyFont="1" applyFill="1" applyBorder="1" applyAlignment="1">
      <alignment horizontal="center" vertical="center"/>
    </xf>
    <xf numFmtId="2" fontId="11" fillId="0" borderId="23" xfId="0" applyNumberFormat="1" applyFont="1" applyBorder="1" applyAlignment="1">
      <alignment horizontal="center" vertical="center"/>
    </xf>
    <xf numFmtId="2" fontId="11" fillId="0" borderId="24" xfId="0" applyNumberFormat="1" applyFont="1" applyBorder="1" applyAlignment="1">
      <alignment horizontal="center" vertical="center"/>
    </xf>
    <xf numFmtId="2" fontId="11" fillId="0" borderId="25" xfId="0" applyNumberFormat="1" applyFont="1" applyBorder="1" applyAlignment="1">
      <alignment horizontal="center" vertical="center"/>
    </xf>
    <xf numFmtId="2" fontId="11" fillId="0" borderId="30" xfId="0" applyNumberFormat="1" applyFont="1" applyBorder="1" applyAlignment="1">
      <alignment horizontal="center" vertical="center"/>
    </xf>
    <xf numFmtId="2" fontId="11" fillId="0" borderId="56" xfId="0" applyNumberFormat="1" applyFont="1" applyBorder="1" applyAlignment="1">
      <alignment horizontal="center" vertical="center"/>
    </xf>
    <xf numFmtId="2" fontId="11" fillId="0" borderId="3" xfId="0" applyNumberFormat="1" applyFont="1" applyBorder="1" applyAlignment="1">
      <alignment horizontal="center" vertical="center"/>
    </xf>
    <xf numFmtId="0" fontId="11" fillId="0" borderId="68" xfId="0" applyFont="1" applyBorder="1" applyAlignment="1" applyProtection="1">
      <alignment horizontal="center" vertical="center"/>
      <protection hidden="1"/>
    </xf>
    <xf numFmtId="0" fontId="17" fillId="0" borderId="70" xfId="0" applyFont="1" applyBorder="1" applyAlignment="1" applyProtection="1">
      <alignment horizontal="left" vertical="center" wrapText="1"/>
      <protection hidden="1"/>
    </xf>
    <xf numFmtId="2" fontId="22" fillId="2" borderId="106" xfId="0" applyNumberFormat="1" applyFont="1" applyFill="1" applyBorder="1" applyAlignment="1">
      <alignment horizontal="center" vertical="center" wrapText="1"/>
    </xf>
    <xf numFmtId="2" fontId="11" fillId="0" borderId="107" xfId="0" applyNumberFormat="1" applyFont="1" applyBorder="1" applyAlignment="1">
      <alignment horizontal="center" vertical="center"/>
    </xf>
    <xf numFmtId="2" fontId="22" fillId="2" borderId="107" xfId="0" applyNumberFormat="1" applyFont="1" applyFill="1" applyBorder="1" applyAlignment="1">
      <alignment horizontal="center" vertical="center"/>
    </xf>
    <xf numFmtId="2" fontId="11" fillId="0" borderId="71" xfId="0" applyNumberFormat="1" applyFont="1" applyBorder="1" applyAlignment="1">
      <alignment horizontal="center" vertical="center"/>
    </xf>
    <xf numFmtId="2" fontId="11" fillId="0" borderId="72" xfId="0" applyNumberFormat="1" applyFont="1" applyBorder="1" applyAlignment="1">
      <alignment horizontal="center" vertical="center"/>
    </xf>
    <xf numFmtId="2" fontId="11" fillId="0" borderId="73" xfId="0" applyNumberFormat="1" applyFont="1" applyBorder="1" applyAlignment="1">
      <alignment horizontal="center" vertical="center"/>
    </xf>
    <xf numFmtId="2" fontId="22" fillId="2" borderId="70" xfId="0" applyNumberFormat="1" applyFont="1" applyFill="1" applyBorder="1" applyAlignment="1">
      <alignment horizontal="center" vertical="center"/>
    </xf>
    <xf numFmtId="2" fontId="11" fillId="0" borderId="108" xfId="0" applyNumberFormat="1" applyFont="1" applyBorder="1" applyAlignment="1">
      <alignment horizontal="center" vertical="center"/>
    </xf>
    <xf numFmtId="2" fontId="11" fillId="0" borderId="69" xfId="0" applyNumberFormat="1" applyFont="1" applyBorder="1" applyAlignment="1">
      <alignment horizontal="center" vertical="center"/>
    </xf>
    <xf numFmtId="2" fontId="22" fillId="2" borderId="91" xfId="0" applyNumberFormat="1" applyFont="1" applyFill="1" applyBorder="1" applyAlignment="1" applyProtection="1">
      <alignment horizontal="center" vertical="center" wrapText="1"/>
      <protection hidden="1"/>
    </xf>
    <xf numFmtId="2" fontId="22" fillId="2" borderId="92" xfId="0" applyNumberFormat="1" applyFont="1" applyFill="1" applyBorder="1" applyAlignment="1" applyProtection="1">
      <alignment horizontal="center" vertical="center" wrapText="1"/>
      <protection hidden="1"/>
    </xf>
    <xf numFmtId="2" fontId="22" fillId="2" borderId="46" xfId="0" applyNumberFormat="1" applyFont="1" applyFill="1" applyBorder="1" applyAlignment="1" applyProtection="1">
      <alignment horizontal="center" vertical="center" wrapText="1"/>
      <protection hidden="1"/>
    </xf>
    <xf numFmtId="2" fontId="22" fillId="2" borderId="47" xfId="0" applyNumberFormat="1" applyFont="1" applyFill="1" applyBorder="1" applyAlignment="1" applyProtection="1">
      <alignment horizontal="center" vertical="center" wrapText="1"/>
      <protection hidden="1"/>
    </xf>
    <xf numFmtId="2" fontId="22" fillId="2" borderId="48" xfId="0" applyNumberFormat="1" applyFont="1" applyFill="1" applyBorder="1" applyAlignment="1" applyProtection="1">
      <alignment horizontal="center" vertical="center" wrapText="1"/>
      <protection hidden="1"/>
    </xf>
    <xf numFmtId="2" fontId="22" fillId="2" borderId="43" xfId="0" applyNumberFormat="1" applyFont="1" applyFill="1" applyBorder="1" applyAlignment="1" applyProtection="1">
      <alignment horizontal="center" vertical="center" wrapText="1"/>
      <protection hidden="1"/>
    </xf>
    <xf numFmtId="2" fontId="22" fillId="2" borderId="93" xfId="0" applyNumberFormat="1" applyFont="1" applyFill="1" applyBorder="1" applyAlignment="1" applyProtection="1">
      <alignment horizontal="center" vertical="center" wrapText="1"/>
      <protection hidden="1"/>
    </xf>
    <xf numFmtId="2" fontId="22" fillId="2" borderId="45" xfId="0" applyNumberFormat="1" applyFont="1" applyFill="1" applyBorder="1" applyAlignment="1" applyProtection="1">
      <alignment horizontal="center" vertical="center" wrapText="1"/>
      <protection hidden="1"/>
    </xf>
    <xf numFmtId="2" fontId="16" fillId="2" borderId="94" xfId="0" applyNumberFormat="1" applyFont="1" applyFill="1" applyBorder="1" applyAlignment="1" applyProtection="1">
      <alignment horizontal="center" vertical="center" wrapText="1"/>
      <protection hidden="1"/>
    </xf>
    <xf numFmtId="2" fontId="16" fillId="2" borderId="95" xfId="0" applyNumberFormat="1" applyFont="1" applyFill="1" applyBorder="1" applyAlignment="1" applyProtection="1">
      <alignment horizontal="center" vertical="center" wrapText="1"/>
      <protection hidden="1"/>
    </xf>
    <xf numFmtId="2" fontId="16" fillId="2" borderId="35" xfId="0" applyNumberFormat="1" applyFont="1" applyFill="1" applyBorder="1" applyAlignment="1" applyProtection="1">
      <alignment horizontal="center" vertical="center" wrapText="1"/>
      <protection hidden="1"/>
    </xf>
    <xf numFmtId="2" fontId="16" fillId="2" borderId="36" xfId="0" applyNumberFormat="1" applyFont="1" applyFill="1" applyBorder="1" applyAlignment="1" applyProtection="1">
      <alignment horizontal="center" vertical="center" wrapText="1"/>
      <protection hidden="1"/>
    </xf>
    <xf numFmtId="2" fontId="16" fillId="2" borderId="29" xfId="0" applyNumberFormat="1" applyFont="1" applyFill="1" applyBorder="1" applyAlignment="1" applyProtection="1">
      <alignment horizontal="center" vertical="center" wrapText="1"/>
      <protection hidden="1"/>
    </xf>
    <xf numFmtId="2" fontId="16" fillId="2" borderId="5" xfId="0" applyNumberFormat="1" applyFont="1" applyFill="1" applyBorder="1" applyAlignment="1" applyProtection="1">
      <alignment horizontal="center" vertical="center" wrapText="1"/>
      <protection hidden="1"/>
    </xf>
    <xf numFmtId="2" fontId="16" fillId="2" borderId="96" xfId="0" applyNumberFormat="1" applyFont="1" applyFill="1" applyBorder="1" applyAlignment="1" applyProtection="1">
      <alignment horizontal="center" vertical="center" wrapText="1"/>
      <protection hidden="1"/>
    </xf>
    <xf numFmtId="2" fontId="16" fillId="2" borderId="50" xfId="0" applyNumberFormat="1" applyFont="1" applyFill="1" applyBorder="1" applyAlignment="1" applyProtection="1">
      <alignment horizontal="center" vertical="center" wrapText="1"/>
      <protection hidden="1"/>
    </xf>
    <xf numFmtId="2" fontId="17" fillId="0" borderId="94" xfId="0" applyNumberFormat="1" applyFont="1" applyBorder="1" applyAlignment="1" applyProtection="1">
      <alignment horizontal="center" vertical="center" wrapText="1"/>
      <protection hidden="1"/>
    </xf>
    <xf numFmtId="2" fontId="17" fillId="2" borderId="95" xfId="0" applyNumberFormat="1" applyFont="1" applyFill="1" applyBorder="1" applyAlignment="1" applyProtection="1">
      <alignment horizontal="center" vertical="center" wrapText="1"/>
      <protection hidden="1"/>
    </xf>
    <xf numFmtId="2" fontId="17" fillId="2" borderId="35" xfId="0" applyNumberFormat="1" applyFont="1" applyFill="1" applyBorder="1" applyAlignment="1" applyProtection="1">
      <alignment horizontal="center" vertical="center" wrapText="1"/>
      <protection hidden="1"/>
    </xf>
    <xf numFmtId="2" fontId="17" fillId="2" borderId="36" xfId="0" applyNumberFormat="1" applyFont="1" applyFill="1" applyBorder="1" applyAlignment="1" applyProtection="1">
      <alignment horizontal="center" vertical="center" wrapText="1"/>
      <protection hidden="1"/>
    </xf>
    <xf numFmtId="2" fontId="17" fillId="2" borderId="29" xfId="0" applyNumberFormat="1" applyFont="1" applyFill="1" applyBorder="1" applyAlignment="1" applyProtection="1">
      <alignment horizontal="center" vertical="center" wrapText="1"/>
      <protection hidden="1"/>
    </xf>
    <xf numFmtId="2" fontId="17" fillId="2" borderId="5" xfId="0" applyNumberFormat="1" applyFont="1" applyFill="1" applyBorder="1" applyAlignment="1" applyProtection="1">
      <alignment horizontal="center" vertical="center" wrapText="1"/>
      <protection hidden="1"/>
    </xf>
    <xf numFmtId="2" fontId="17" fillId="2" borderId="96" xfId="0" applyNumberFormat="1" applyFont="1" applyFill="1" applyBorder="1" applyAlignment="1" applyProtection="1">
      <alignment horizontal="center" vertical="center" wrapText="1"/>
      <protection hidden="1"/>
    </xf>
    <xf numFmtId="2" fontId="17" fillId="2" borderId="50" xfId="0" applyNumberFormat="1" applyFont="1" applyFill="1" applyBorder="1" applyAlignment="1" applyProtection="1">
      <alignment horizontal="center" vertical="center" wrapText="1"/>
      <protection hidden="1"/>
    </xf>
    <xf numFmtId="2" fontId="16" fillId="2" borderId="77" xfId="0" applyNumberFormat="1" applyFont="1" applyFill="1" applyBorder="1" applyAlignment="1" applyProtection="1">
      <alignment horizontal="center" vertical="center" wrapText="1"/>
      <protection hidden="1"/>
    </xf>
    <xf numFmtId="2" fontId="16" fillId="2" borderId="97" xfId="0" applyNumberFormat="1" applyFont="1" applyFill="1" applyBorder="1" applyAlignment="1" applyProtection="1">
      <alignment horizontal="center" vertical="center"/>
      <protection hidden="1"/>
    </xf>
    <xf numFmtId="2" fontId="16" fillId="2" borderId="20" xfId="0" applyNumberFormat="1" applyFont="1" applyFill="1" applyBorder="1" applyAlignment="1" applyProtection="1">
      <alignment horizontal="center" vertical="center"/>
      <protection hidden="1"/>
    </xf>
    <xf numFmtId="2" fontId="16" fillId="2" borderId="21" xfId="0" applyNumberFormat="1" applyFont="1" applyFill="1" applyBorder="1" applyAlignment="1" applyProtection="1">
      <alignment horizontal="center" vertical="center"/>
      <protection hidden="1"/>
    </xf>
    <xf numFmtId="2" fontId="16" fillId="2" borderId="22" xfId="0" applyNumberFormat="1" applyFont="1" applyFill="1" applyBorder="1" applyAlignment="1" applyProtection="1">
      <alignment horizontal="center" vertical="center"/>
      <protection hidden="1"/>
    </xf>
    <xf numFmtId="2" fontId="16" fillId="2" borderId="2" xfId="0" applyNumberFormat="1" applyFont="1" applyFill="1" applyBorder="1" applyAlignment="1" applyProtection="1">
      <alignment horizontal="center" vertical="center"/>
      <protection hidden="1"/>
    </xf>
    <xf numFmtId="2" fontId="16" fillId="2" borderId="98" xfId="0" applyNumberFormat="1" applyFont="1" applyFill="1" applyBorder="1" applyAlignment="1" applyProtection="1">
      <alignment horizontal="center" vertical="center"/>
      <protection hidden="1"/>
    </xf>
    <xf numFmtId="2" fontId="16" fillId="2" borderId="54" xfId="0" applyNumberFormat="1" applyFont="1" applyFill="1" applyBorder="1" applyAlignment="1" applyProtection="1">
      <alignment horizontal="center" vertical="center"/>
      <protection hidden="1"/>
    </xf>
    <xf numFmtId="2" fontId="17" fillId="0" borderId="79" xfId="0" applyNumberFormat="1" applyFont="1" applyBorder="1" applyAlignment="1" applyProtection="1">
      <alignment horizontal="center" vertical="center" wrapText="1"/>
      <protection hidden="1"/>
    </xf>
    <xf numFmtId="2" fontId="17" fillId="0" borderId="77" xfId="0" applyNumberFormat="1" applyFont="1" applyBorder="1" applyAlignment="1" applyProtection="1">
      <alignment horizontal="center" vertical="center" wrapText="1"/>
      <protection hidden="1"/>
    </xf>
    <xf numFmtId="2" fontId="22" fillId="2" borderId="94" xfId="0" applyNumberFormat="1" applyFont="1" applyFill="1" applyBorder="1" applyAlignment="1">
      <alignment horizontal="center" vertical="center" wrapText="1"/>
    </xf>
    <xf numFmtId="2" fontId="11" fillId="2" borderId="95" xfId="0" applyNumberFormat="1" applyFont="1" applyFill="1" applyBorder="1" applyAlignment="1">
      <alignment horizontal="center" vertical="center"/>
    </xf>
    <xf numFmtId="2" fontId="22" fillId="2" borderId="5" xfId="0" applyNumberFormat="1" applyFont="1" applyFill="1" applyBorder="1" applyAlignment="1">
      <alignment horizontal="center" vertical="center"/>
    </xf>
    <xf numFmtId="2" fontId="11" fillId="2" borderId="35" xfId="0" applyNumberFormat="1" applyFont="1" applyFill="1" applyBorder="1" applyAlignment="1">
      <alignment horizontal="center" vertical="center"/>
    </xf>
    <xf numFmtId="2" fontId="11" fillId="2" borderId="36" xfId="0" applyNumberFormat="1" applyFont="1" applyFill="1" applyBorder="1" applyAlignment="1">
      <alignment horizontal="center" vertical="center"/>
    </xf>
    <xf numFmtId="2" fontId="11" fillId="2" borderId="29" xfId="0" applyNumberFormat="1" applyFont="1" applyFill="1" applyBorder="1" applyAlignment="1">
      <alignment horizontal="center" vertical="center"/>
    </xf>
    <xf numFmtId="2" fontId="11" fillId="2" borderId="27" xfId="0" applyNumberFormat="1" applyFont="1" applyFill="1" applyBorder="1" applyAlignment="1">
      <alignment horizontal="center" vertical="center"/>
    </xf>
    <xf numFmtId="2" fontId="11" fillId="2" borderId="50" xfId="0" applyNumberFormat="1" applyFont="1" applyFill="1" applyBorder="1" applyAlignment="1">
      <alignment horizontal="center" vertical="center"/>
    </xf>
    <xf numFmtId="2" fontId="11" fillId="2" borderId="5" xfId="0" applyNumberFormat="1" applyFont="1" applyFill="1" applyBorder="1" applyAlignment="1">
      <alignment horizontal="center" vertical="center"/>
    </xf>
    <xf numFmtId="2" fontId="11" fillId="2" borderId="20" xfId="0" applyNumberFormat="1" applyFont="1" applyFill="1" applyBorder="1" applyAlignment="1">
      <alignment horizontal="center" vertical="center"/>
    </xf>
    <xf numFmtId="2" fontId="11" fillId="2" borderId="21" xfId="0" applyNumberFormat="1" applyFont="1" applyFill="1" applyBorder="1" applyAlignment="1">
      <alignment horizontal="center" vertical="center"/>
    </xf>
    <xf numFmtId="2" fontId="11" fillId="2" borderId="22" xfId="0" applyNumberFormat="1" applyFont="1" applyFill="1" applyBorder="1" applyAlignment="1">
      <alignment horizontal="center" vertical="center"/>
    </xf>
    <xf numFmtId="2" fontId="11" fillId="2" borderId="28" xfId="0" applyNumberFormat="1" applyFont="1" applyFill="1" applyBorder="1" applyAlignment="1">
      <alignment horizontal="center" vertical="center"/>
    </xf>
    <xf numFmtId="2" fontId="11" fillId="2" borderId="54" xfId="0" applyNumberFormat="1" applyFont="1" applyFill="1" applyBorder="1" applyAlignment="1">
      <alignment horizontal="center" vertical="center"/>
    </xf>
    <xf numFmtId="2" fontId="11" fillId="2" borderId="2" xfId="0" applyNumberFormat="1" applyFont="1" applyFill="1" applyBorder="1" applyAlignment="1">
      <alignment horizontal="center" vertical="center"/>
    </xf>
    <xf numFmtId="2" fontId="11" fillId="2" borderId="99" xfId="0" applyNumberFormat="1" applyFont="1" applyFill="1" applyBorder="1" applyAlignment="1">
      <alignment horizontal="center" vertical="center"/>
    </xf>
    <xf numFmtId="2" fontId="11" fillId="2" borderId="23" xfId="0" applyNumberFormat="1" applyFont="1" applyFill="1" applyBorder="1" applyAlignment="1">
      <alignment horizontal="center" vertical="center"/>
    </xf>
    <xf numFmtId="2" fontId="11" fillId="2" borderId="24" xfId="0" applyNumberFormat="1" applyFont="1" applyFill="1" applyBorder="1" applyAlignment="1">
      <alignment horizontal="center" vertical="center"/>
    </xf>
    <xf numFmtId="2" fontId="11" fillId="2" borderId="25" xfId="0" applyNumberFormat="1" applyFont="1" applyFill="1" applyBorder="1" applyAlignment="1">
      <alignment horizontal="center" vertical="center"/>
    </xf>
    <xf numFmtId="2" fontId="11" fillId="2" borderId="30" xfId="0" applyNumberFormat="1" applyFont="1" applyFill="1" applyBorder="1" applyAlignment="1">
      <alignment horizontal="center" vertical="center"/>
    </xf>
    <xf numFmtId="2" fontId="11" fillId="2" borderId="56" xfId="0" applyNumberFormat="1" applyFont="1" applyFill="1" applyBorder="1" applyAlignment="1">
      <alignment horizontal="center" vertical="center"/>
    </xf>
    <xf numFmtId="2" fontId="11" fillId="2" borderId="3" xfId="0" applyNumberFormat="1" applyFont="1" applyFill="1" applyBorder="1" applyAlignment="1">
      <alignment horizontal="center" vertical="center"/>
    </xf>
    <xf numFmtId="0" fontId="11" fillId="0" borderId="6" xfId="0" applyFont="1" applyBorder="1" applyAlignment="1" applyProtection="1">
      <alignment horizontal="center" vertical="center"/>
      <protection hidden="1"/>
    </xf>
    <xf numFmtId="0" fontId="17" fillId="0" borderId="6" xfId="0" applyFont="1" applyBorder="1" applyAlignment="1" applyProtection="1">
      <alignment horizontal="left" vertical="center" wrapText="1"/>
      <protection hidden="1"/>
    </xf>
    <xf numFmtId="2" fontId="22" fillId="2" borderId="109" xfId="0" applyNumberFormat="1" applyFont="1" applyFill="1" applyBorder="1" applyAlignment="1">
      <alignment horizontal="center" vertical="center" wrapText="1"/>
    </xf>
    <xf numFmtId="2" fontId="11" fillId="2" borderId="110" xfId="0" applyNumberFormat="1" applyFont="1" applyFill="1" applyBorder="1" applyAlignment="1">
      <alignment horizontal="center" vertical="center"/>
    </xf>
    <xf numFmtId="2" fontId="22" fillId="2" borderId="6" xfId="0" applyNumberFormat="1" applyFont="1" applyFill="1" applyBorder="1" applyAlignment="1">
      <alignment horizontal="center" vertical="center"/>
    </xf>
    <xf numFmtId="2" fontId="11" fillId="2" borderId="37" xfId="0" applyNumberFormat="1" applyFont="1" applyFill="1" applyBorder="1" applyAlignment="1">
      <alignment horizontal="center" vertical="center"/>
    </xf>
    <xf numFmtId="2" fontId="11" fillId="2" borderId="32" xfId="0" applyNumberFormat="1" applyFont="1" applyFill="1" applyBorder="1" applyAlignment="1">
      <alignment horizontal="center" vertical="center"/>
    </xf>
    <xf numFmtId="2" fontId="11" fillId="2" borderId="33" xfId="0" applyNumberFormat="1" applyFont="1" applyFill="1" applyBorder="1" applyAlignment="1">
      <alignment horizontal="center" vertical="center"/>
    </xf>
    <xf numFmtId="2" fontId="11" fillId="2" borderId="31" xfId="0" applyNumberFormat="1" applyFont="1" applyFill="1" applyBorder="1" applyAlignment="1">
      <alignment horizontal="center" vertical="center"/>
    </xf>
    <xf numFmtId="2" fontId="11" fillId="2" borderId="75" xfId="0" applyNumberFormat="1" applyFont="1" applyFill="1" applyBorder="1" applyAlignment="1">
      <alignment horizontal="center" vertical="center"/>
    </xf>
    <xf numFmtId="2" fontId="11" fillId="2" borderId="6" xfId="0" applyNumberFormat="1" applyFont="1" applyFill="1" applyBorder="1" applyAlignment="1">
      <alignment horizontal="center" vertical="center"/>
    </xf>
    <xf numFmtId="0" fontId="16" fillId="0" borderId="38" xfId="0" applyFont="1" applyBorder="1" applyAlignment="1" applyProtection="1">
      <alignment horizontal="center" vertical="center"/>
      <protection hidden="1"/>
    </xf>
    <xf numFmtId="0" fontId="16" fillId="0" borderId="89" xfId="0" applyFont="1" applyBorder="1" applyAlignment="1" applyProtection="1">
      <alignment horizontal="center" vertical="center" wrapText="1"/>
      <protection hidden="1"/>
    </xf>
    <xf numFmtId="2" fontId="16" fillId="2" borderId="81" xfId="0" applyNumberFormat="1" applyFont="1" applyFill="1" applyBorder="1" applyAlignment="1">
      <alignment horizontal="center" vertical="center" wrapText="1"/>
    </xf>
    <xf numFmtId="2" fontId="16" fillId="2" borderId="40" xfId="0" applyNumberFormat="1" applyFont="1" applyFill="1" applyBorder="1" applyAlignment="1">
      <alignment horizontal="center" vertical="center"/>
    </xf>
    <xf numFmtId="2" fontId="16" fillId="2" borderId="1" xfId="0" applyNumberFormat="1" applyFont="1" applyFill="1" applyBorder="1" applyAlignment="1">
      <alignment horizontal="center" vertical="center"/>
    </xf>
    <xf numFmtId="2" fontId="16" fillId="2" borderId="11" xfId="0" applyNumberFormat="1" applyFont="1" applyFill="1" applyBorder="1" applyAlignment="1">
      <alignment horizontal="center" vertical="center"/>
    </xf>
    <xf numFmtId="2" fontId="16" fillId="2" borderId="12"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0" fontId="16" fillId="0" borderId="43" xfId="0" applyFont="1" applyBorder="1" applyAlignment="1">
      <alignment horizontal="center" vertical="center"/>
    </xf>
    <xf numFmtId="0" fontId="16" fillId="0" borderId="43" xfId="0" applyFont="1" applyBorder="1" applyAlignment="1" applyProtection="1">
      <alignment horizontal="center" vertical="center"/>
      <protection hidden="1"/>
    </xf>
    <xf numFmtId="4" fontId="16" fillId="2" borderId="91" xfId="0" applyNumberFormat="1" applyFont="1" applyFill="1" applyBorder="1" applyAlignment="1" applyProtection="1">
      <alignment horizontal="center" vertical="center" wrapText="1"/>
      <protection hidden="1"/>
    </xf>
    <xf numFmtId="4" fontId="16" fillId="2" borderId="92" xfId="0" applyNumberFormat="1" applyFont="1" applyFill="1" applyBorder="1" applyAlignment="1" applyProtection="1">
      <alignment horizontal="center" vertical="center" wrapText="1"/>
      <protection hidden="1"/>
    </xf>
    <xf numFmtId="4" fontId="16" fillId="2" borderId="46" xfId="0" applyNumberFormat="1" applyFont="1" applyFill="1" applyBorder="1" applyAlignment="1" applyProtection="1">
      <alignment horizontal="center" vertical="center" wrapText="1"/>
      <protection hidden="1"/>
    </xf>
    <xf numFmtId="4" fontId="16" fillId="2" borderId="47" xfId="0" applyNumberFormat="1" applyFont="1" applyFill="1" applyBorder="1" applyAlignment="1" applyProtection="1">
      <alignment horizontal="center" vertical="center" wrapText="1"/>
      <protection hidden="1"/>
    </xf>
    <xf numFmtId="4" fontId="16" fillId="2" borderId="48" xfId="0" applyNumberFormat="1" applyFont="1" applyFill="1" applyBorder="1" applyAlignment="1" applyProtection="1">
      <alignment horizontal="center" vertical="center" wrapText="1"/>
      <protection hidden="1"/>
    </xf>
    <xf numFmtId="4" fontId="16" fillId="2" borderId="43" xfId="0" applyNumberFormat="1" applyFont="1" applyFill="1" applyBorder="1" applyAlignment="1" applyProtection="1">
      <alignment horizontal="center" vertical="center" wrapText="1"/>
      <protection hidden="1"/>
    </xf>
    <xf numFmtId="4" fontId="16" fillId="2" borderId="93" xfId="0" applyNumberFormat="1" applyFont="1" applyFill="1" applyBorder="1" applyAlignment="1" applyProtection="1">
      <alignment horizontal="center" vertical="center" wrapText="1"/>
      <protection hidden="1"/>
    </xf>
    <xf numFmtId="4" fontId="16" fillId="2" borderId="45" xfId="0" applyNumberFormat="1" applyFont="1" applyFill="1" applyBorder="1" applyAlignment="1" applyProtection="1">
      <alignment horizontal="center" vertical="center" wrapText="1"/>
      <protection hidden="1"/>
    </xf>
    <xf numFmtId="4" fontId="17" fillId="0" borderId="102" xfId="0" applyNumberFormat="1" applyFont="1" applyBorder="1" applyAlignment="1" applyProtection="1">
      <alignment horizontal="center" vertical="center" wrapText="1"/>
      <protection hidden="1"/>
    </xf>
    <xf numFmtId="4" fontId="16" fillId="2" borderId="102" xfId="0" applyNumberFormat="1" applyFont="1" applyFill="1" applyBorder="1" applyAlignment="1" applyProtection="1">
      <alignment horizontal="center" vertical="center" wrapText="1"/>
      <protection hidden="1"/>
    </xf>
    <xf numFmtId="4" fontId="17" fillId="0" borderId="103" xfId="0" applyNumberFormat="1" applyFont="1" applyBorder="1" applyAlignment="1" applyProtection="1">
      <alignment horizontal="center" vertical="center" wrapText="1"/>
      <protection hidden="1"/>
    </xf>
    <xf numFmtId="4" fontId="17" fillId="0" borderId="104" xfId="0" applyNumberFormat="1" applyFont="1" applyBorder="1" applyAlignment="1" applyProtection="1">
      <alignment horizontal="center" vertical="center" wrapText="1"/>
      <protection hidden="1"/>
    </xf>
    <xf numFmtId="4" fontId="17" fillId="0" borderId="105" xfId="0" applyNumberFormat="1" applyFont="1" applyBorder="1" applyAlignment="1" applyProtection="1">
      <alignment horizontal="center" vertical="center" wrapText="1"/>
      <protection hidden="1"/>
    </xf>
    <xf numFmtId="4" fontId="17" fillId="0" borderId="0" xfId="0" applyNumberFormat="1" applyFont="1" applyAlignment="1" applyProtection="1">
      <alignment horizontal="center" vertical="center" wrapText="1"/>
      <protection hidden="1"/>
    </xf>
    <xf numFmtId="0" fontId="17" fillId="0" borderId="27" xfId="0" applyFont="1" applyBorder="1" applyAlignment="1" applyProtection="1">
      <alignment horizontal="center" vertical="center"/>
      <protection hidden="1"/>
    </xf>
    <xf numFmtId="0" fontId="17" fillId="0" borderId="28" xfId="0" applyFont="1" applyBorder="1" applyAlignment="1" applyProtection="1">
      <alignment horizontal="center" vertical="center"/>
      <protection hidden="1"/>
    </xf>
    <xf numFmtId="0" fontId="17" fillId="0" borderId="30" xfId="0" applyFont="1" applyBorder="1" applyAlignment="1" applyProtection="1">
      <alignment horizontal="center" vertical="center"/>
      <protection hidden="1"/>
    </xf>
    <xf numFmtId="2" fontId="16" fillId="2" borderId="79" xfId="0" applyNumberFormat="1" applyFont="1" applyFill="1" applyBorder="1" applyAlignment="1">
      <alignment horizontal="center" vertical="center" wrapText="1"/>
    </xf>
    <xf numFmtId="2" fontId="17" fillId="0" borderId="99" xfId="0" applyNumberFormat="1" applyFont="1" applyBorder="1" applyAlignment="1">
      <alignment horizontal="center" vertical="center"/>
    </xf>
    <xf numFmtId="2" fontId="16" fillId="2" borderId="3" xfId="0" applyNumberFormat="1" applyFont="1" applyFill="1" applyBorder="1" applyAlignment="1">
      <alignment horizontal="center" vertical="center"/>
    </xf>
    <xf numFmtId="2" fontId="17" fillId="0" borderId="23" xfId="0" applyNumberFormat="1" applyFont="1" applyBorder="1" applyAlignment="1">
      <alignment horizontal="center" vertical="center"/>
    </xf>
    <xf numFmtId="2" fontId="17" fillId="0" borderId="24" xfId="0" applyNumberFormat="1" applyFont="1" applyBorder="1" applyAlignment="1">
      <alignment horizontal="center" vertical="center"/>
    </xf>
    <xf numFmtId="2" fontId="17" fillId="0" borderId="25" xfId="0" applyNumberFormat="1" applyFont="1" applyBorder="1" applyAlignment="1">
      <alignment horizontal="center" vertical="center"/>
    </xf>
    <xf numFmtId="2" fontId="17" fillId="0" borderId="30" xfId="0" applyNumberFormat="1" applyFont="1" applyBorder="1" applyAlignment="1">
      <alignment horizontal="center" vertical="center"/>
    </xf>
    <xf numFmtId="2" fontId="17" fillId="0" borderId="56" xfId="0" applyNumberFormat="1" applyFont="1" applyBorder="1" applyAlignment="1">
      <alignment horizontal="center" vertical="center"/>
    </xf>
    <xf numFmtId="2" fontId="17" fillId="0" borderId="3" xfId="0" applyNumberFormat="1" applyFont="1" applyBorder="1" applyAlignment="1">
      <alignment horizontal="center" vertical="center"/>
    </xf>
    <xf numFmtId="0" fontId="17" fillId="0" borderId="68" xfId="0" applyFont="1" applyBorder="1" applyAlignment="1" applyProtection="1">
      <alignment horizontal="center" vertical="center"/>
      <protection hidden="1"/>
    </xf>
    <xf numFmtId="2" fontId="16" fillId="2" borderId="106" xfId="0" applyNumberFormat="1" applyFont="1" applyFill="1" applyBorder="1" applyAlignment="1">
      <alignment horizontal="center" vertical="center" wrapText="1"/>
    </xf>
    <xf numFmtId="2" fontId="17" fillId="0" borderId="107" xfId="0" applyNumberFormat="1" applyFont="1" applyBorder="1" applyAlignment="1">
      <alignment horizontal="center" vertical="center"/>
    </xf>
    <xf numFmtId="2" fontId="16" fillId="2" borderId="107" xfId="0" applyNumberFormat="1" applyFont="1" applyFill="1" applyBorder="1" applyAlignment="1">
      <alignment horizontal="center" vertical="center"/>
    </xf>
    <xf numFmtId="2" fontId="17" fillId="0" borderId="71" xfId="0" applyNumberFormat="1" applyFont="1" applyBorder="1" applyAlignment="1">
      <alignment horizontal="center" vertical="center"/>
    </xf>
    <xf numFmtId="2" fontId="17" fillId="0" borderId="72" xfId="0" applyNumberFormat="1" applyFont="1" applyBorder="1" applyAlignment="1">
      <alignment horizontal="center" vertical="center"/>
    </xf>
    <xf numFmtId="2" fontId="17" fillId="0" borderId="73" xfId="0" applyNumberFormat="1" applyFont="1" applyBorder="1" applyAlignment="1">
      <alignment horizontal="center" vertical="center"/>
    </xf>
    <xf numFmtId="2" fontId="16" fillId="2" borderId="70" xfId="0" applyNumberFormat="1" applyFont="1" applyFill="1" applyBorder="1" applyAlignment="1">
      <alignment horizontal="center" vertical="center"/>
    </xf>
    <xf numFmtId="2" fontId="17" fillId="0" borderId="108" xfId="0" applyNumberFormat="1" applyFont="1" applyBorder="1" applyAlignment="1">
      <alignment horizontal="center" vertical="center"/>
    </xf>
    <xf numFmtId="2" fontId="17" fillId="0" borderId="69" xfId="0" applyNumberFormat="1" applyFont="1" applyBorder="1" applyAlignment="1">
      <alignment horizontal="center" vertical="center"/>
    </xf>
    <xf numFmtId="2" fontId="17" fillId="2" borderId="95" xfId="0" applyNumberFormat="1" applyFont="1" applyFill="1" applyBorder="1" applyAlignment="1">
      <alignment horizontal="center" vertical="center"/>
    </xf>
    <xf numFmtId="2" fontId="17" fillId="2" borderId="35" xfId="0" applyNumberFormat="1" applyFont="1" applyFill="1" applyBorder="1" applyAlignment="1">
      <alignment horizontal="center" vertical="center"/>
    </xf>
    <xf numFmtId="2" fontId="17" fillId="2" borderId="36" xfId="0" applyNumberFormat="1" applyFont="1" applyFill="1" applyBorder="1" applyAlignment="1">
      <alignment horizontal="center" vertical="center"/>
    </xf>
    <xf numFmtId="2" fontId="17" fillId="2" borderId="29" xfId="0" applyNumberFormat="1" applyFont="1" applyFill="1" applyBorder="1" applyAlignment="1">
      <alignment horizontal="center" vertical="center"/>
    </xf>
    <xf numFmtId="2" fontId="17" fillId="2" borderId="27" xfId="0" applyNumberFormat="1" applyFont="1" applyFill="1" applyBorder="1" applyAlignment="1">
      <alignment horizontal="center" vertical="center"/>
    </xf>
    <xf numFmtId="2" fontId="17" fillId="2" borderId="50" xfId="0" applyNumberFormat="1" applyFont="1" applyFill="1" applyBorder="1" applyAlignment="1">
      <alignment horizontal="center" vertical="center"/>
    </xf>
    <xf numFmtId="2" fontId="17" fillId="2" borderId="5" xfId="0" applyNumberFormat="1" applyFont="1" applyFill="1" applyBorder="1" applyAlignment="1">
      <alignment horizontal="center" vertical="center"/>
    </xf>
    <xf numFmtId="2" fontId="17" fillId="2" borderId="20" xfId="0" applyNumberFormat="1" applyFont="1" applyFill="1" applyBorder="1" applyAlignment="1">
      <alignment horizontal="center" vertical="center"/>
    </xf>
    <xf numFmtId="2" fontId="17" fillId="2" borderId="21" xfId="0" applyNumberFormat="1" applyFont="1" applyFill="1" applyBorder="1" applyAlignment="1">
      <alignment horizontal="center" vertical="center"/>
    </xf>
    <xf numFmtId="2" fontId="17" fillId="2" borderId="22" xfId="0" applyNumberFormat="1" applyFont="1" applyFill="1" applyBorder="1" applyAlignment="1">
      <alignment horizontal="center" vertical="center"/>
    </xf>
    <xf numFmtId="2" fontId="17" fillId="2" borderId="28" xfId="0" applyNumberFormat="1" applyFont="1" applyFill="1" applyBorder="1" applyAlignment="1">
      <alignment horizontal="center" vertical="center"/>
    </xf>
    <xf numFmtId="2" fontId="17" fillId="2" borderId="54" xfId="0" applyNumberFormat="1" applyFont="1" applyFill="1" applyBorder="1" applyAlignment="1">
      <alignment horizontal="center" vertical="center"/>
    </xf>
    <xf numFmtId="2" fontId="17" fillId="2" borderId="2" xfId="0" applyNumberFormat="1" applyFont="1" applyFill="1" applyBorder="1" applyAlignment="1">
      <alignment horizontal="center" vertical="center"/>
    </xf>
    <xf numFmtId="2" fontId="17" fillId="2" borderId="99" xfId="0" applyNumberFormat="1" applyFont="1" applyFill="1" applyBorder="1" applyAlignment="1">
      <alignment horizontal="center" vertical="center"/>
    </xf>
    <xf numFmtId="2" fontId="17" fillId="2" borderId="23" xfId="0" applyNumberFormat="1" applyFont="1" applyFill="1" applyBorder="1" applyAlignment="1">
      <alignment horizontal="center" vertical="center"/>
    </xf>
    <xf numFmtId="2" fontId="17" fillId="2" borderId="24" xfId="0" applyNumberFormat="1" applyFont="1" applyFill="1" applyBorder="1" applyAlignment="1">
      <alignment horizontal="center" vertical="center"/>
    </xf>
    <xf numFmtId="2" fontId="17" fillId="2" borderId="25" xfId="0" applyNumberFormat="1" applyFont="1" applyFill="1" applyBorder="1" applyAlignment="1">
      <alignment horizontal="center" vertical="center"/>
    </xf>
    <xf numFmtId="2" fontId="17" fillId="2" borderId="30" xfId="0" applyNumberFormat="1" applyFont="1" applyFill="1" applyBorder="1" applyAlignment="1">
      <alignment horizontal="center" vertical="center"/>
    </xf>
    <xf numFmtId="2" fontId="17" fillId="2" borderId="56" xfId="0" applyNumberFormat="1" applyFont="1" applyFill="1" applyBorder="1" applyAlignment="1">
      <alignment horizontal="center" vertical="center"/>
    </xf>
    <xf numFmtId="2" fontId="17" fillId="2" borderId="3" xfId="0" applyNumberFormat="1" applyFont="1" applyFill="1" applyBorder="1" applyAlignment="1">
      <alignment horizontal="center" vertical="center"/>
    </xf>
    <xf numFmtId="0" fontId="17" fillId="0" borderId="6" xfId="0" applyFont="1" applyBorder="1" applyAlignment="1" applyProtection="1">
      <alignment horizontal="center" vertical="center"/>
      <protection hidden="1"/>
    </xf>
    <xf numFmtId="2" fontId="16" fillId="2" borderId="109" xfId="0" applyNumberFormat="1" applyFont="1" applyFill="1" applyBorder="1" applyAlignment="1">
      <alignment horizontal="center" vertical="center" wrapText="1"/>
    </xf>
    <xf numFmtId="2" fontId="17" fillId="2" borderId="110" xfId="0" applyNumberFormat="1" applyFont="1" applyFill="1" applyBorder="1" applyAlignment="1">
      <alignment horizontal="center" vertical="center"/>
    </xf>
    <xf numFmtId="2" fontId="16" fillId="2" borderId="6" xfId="0" applyNumberFormat="1" applyFont="1" applyFill="1" applyBorder="1" applyAlignment="1">
      <alignment horizontal="center" vertical="center"/>
    </xf>
    <xf numFmtId="2" fontId="17" fillId="2" borderId="37" xfId="0" applyNumberFormat="1" applyFont="1" applyFill="1" applyBorder="1" applyAlignment="1">
      <alignment horizontal="center" vertical="center"/>
    </xf>
    <xf numFmtId="2" fontId="17" fillId="2" borderId="32" xfId="0" applyNumberFormat="1" applyFont="1" applyFill="1" applyBorder="1" applyAlignment="1">
      <alignment horizontal="center" vertical="center"/>
    </xf>
    <xf numFmtId="2" fontId="17" fillId="2" borderId="33" xfId="0" applyNumberFormat="1" applyFont="1" applyFill="1" applyBorder="1" applyAlignment="1">
      <alignment horizontal="center" vertical="center"/>
    </xf>
    <xf numFmtId="2" fontId="17" fillId="2" borderId="31" xfId="0" applyNumberFormat="1" applyFont="1" applyFill="1" applyBorder="1" applyAlignment="1">
      <alignment horizontal="center" vertical="center"/>
    </xf>
    <xf numFmtId="2" fontId="17" fillId="2" borderId="75" xfId="0" applyNumberFormat="1" applyFont="1" applyFill="1" applyBorder="1" applyAlignment="1">
      <alignment horizontal="center" vertical="center"/>
    </xf>
    <xf numFmtId="2" fontId="17" fillId="2" borderId="6" xfId="0" applyNumberFormat="1" applyFont="1" applyFill="1" applyBorder="1" applyAlignment="1">
      <alignment horizontal="center" vertical="center"/>
    </xf>
    <xf numFmtId="0" fontId="15" fillId="0" borderId="0" xfId="0" applyFont="1" applyAlignment="1">
      <alignment horizontal="left" vertical="center" wrapText="1"/>
    </xf>
    <xf numFmtId="0" fontId="16" fillId="0" borderId="1" xfId="2" applyFont="1" applyBorder="1" applyAlignment="1">
      <alignment horizontal="center" vertical="center"/>
    </xf>
    <xf numFmtId="0" fontId="16" fillId="0" borderId="42" xfId="2" applyFont="1" applyBorder="1" applyAlignment="1">
      <alignment horizontal="center" vertical="center"/>
    </xf>
    <xf numFmtId="170" fontId="16" fillId="0" borderId="12" xfId="2" applyNumberFormat="1" applyFont="1" applyBorder="1" applyAlignment="1">
      <alignment horizontal="center" vertical="center" wrapText="1"/>
    </xf>
    <xf numFmtId="3" fontId="16" fillId="0" borderId="40" xfId="2" applyNumberFormat="1" applyFont="1" applyBorder="1" applyAlignment="1" applyProtection="1">
      <alignment horizontal="center" vertical="center" wrapText="1"/>
      <protection locked="0"/>
    </xf>
    <xf numFmtId="0" fontId="30" fillId="0" borderId="44" xfId="2" applyFont="1" applyBorder="1" applyAlignment="1">
      <alignment horizontal="center" vertical="center"/>
    </xf>
    <xf numFmtId="0" fontId="16" fillId="0" borderId="93" xfId="2" applyFont="1" applyBorder="1" applyAlignment="1">
      <alignment horizontal="center" vertical="center"/>
    </xf>
    <xf numFmtId="3" fontId="30" fillId="0" borderId="93" xfId="2" applyNumberFormat="1" applyFont="1" applyBorder="1" applyAlignment="1">
      <alignment horizontal="center" vertical="center"/>
    </xf>
    <xf numFmtId="3" fontId="30" fillId="0" borderId="92" xfId="2" applyNumberFormat="1" applyFont="1" applyBorder="1" applyAlignment="1">
      <alignment horizontal="center" vertical="center"/>
    </xf>
    <xf numFmtId="0" fontId="16" fillId="0" borderId="35" xfId="2" applyFont="1" applyBorder="1" applyAlignment="1">
      <alignment horizontal="center" vertical="center"/>
    </xf>
    <xf numFmtId="0" fontId="16" fillId="0" borderId="49" xfId="2" applyFont="1" applyBorder="1" applyAlignment="1">
      <alignment horizontal="center" vertical="center"/>
    </xf>
    <xf numFmtId="0" fontId="16" fillId="0" borderId="36" xfId="2" applyFont="1" applyBorder="1" applyAlignment="1">
      <alignment horizontal="center" vertical="center"/>
    </xf>
    <xf numFmtId="170" fontId="16" fillId="0" borderId="95" xfId="4" applyNumberFormat="1" applyFont="1" applyBorder="1" applyAlignment="1" applyProtection="1">
      <alignment horizontal="center" vertical="center"/>
      <protection locked="0"/>
    </xf>
    <xf numFmtId="0" fontId="16" fillId="0" borderId="23" xfId="2" applyFont="1" applyBorder="1" applyAlignment="1">
      <alignment horizontal="center" vertical="center"/>
    </xf>
    <xf numFmtId="0" fontId="16" fillId="0" borderId="55" xfId="2" applyFont="1" applyBorder="1" applyAlignment="1">
      <alignment horizontal="center" vertical="center"/>
    </xf>
    <xf numFmtId="0" fontId="16" fillId="0" borderId="24" xfId="2" applyFont="1" applyBorder="1" applyAlignment="1">
      <alignment horizontal="center" vertical="center"/>
    </xf>
    <xf numFmtId="170" fontId="16" fillId="0" borderId="99" xfId="2" applyNumberFormat="1" applyFont="1" applyBorder="1" applyAlignment="1" applyProtection="1">
      <alignment horizontal="center" vertical="center"/>
      <protection locked="0"/>
    </xf>
    <xf numFmtId="0" fontId="16" fillId="0" borderId="17" xfId="2" applyFont="1" applyBorder="1" applyAlignment="1">
      <alignment horizontal="center" vertical="center"/>
    </xf>
    <xf numFmtId="0" fontId="16" fillId="0" borderId="26" xfId="2" applyFont="1" applyBorder="1" applyAlignment="1">
      <alignment horizontal="center" vertical="center"/>
    </xf>
    <xf numFmtId="0" fontId="16" fillId="0" borderId="18" xfId="2" applyFont="1" applyBorder="1" applyAlignment="1">
      <alignment horizontal="center" vertical="center"/>
    </xf>
    <xf numFmtId="170" fontId="16" fillId="0" borderId="111" xfId="2" applyNumberFormat="1" applyFont="1" applyBorder="1" applyAlignment="1" applyProtection="1">
      <alignment horizontal="center" vertical="center"/>
      <protection locked="0"/>
    </xf>
    <xf numFmtId="0" fontId="17" fillId="0" borderId="20" xfId="2" applyFont="1" applyBorder="1" applyAlignment="1">
      <alignment horizontal="center" vertical="center"/>
    </xf>
    <xf numFmtId="0" fontId="17" fillId="0" borderId="53" xfId="2" applyFont="1" applyBorder="1" applyAlignment="1">
      <alignment horizontal="right" vertical="center"/>
    </xf>
    <xf numFmtId="0" fontId="17" fillId="0" borderId="21" xfId="2" applyFont="1" applyBorder="1" applyAlignment="1">
      <alignment horizontal="center" vertical="center"/>
    </xf>
    <xf numFmtId="170" fontId="17" fillId="3" borderId="97" xfId="2" applyNumberFormat="1" applyFont="1" applyFill="1" applyBorder="1" applyAlignment="1" applyProtection="1">
      <alignment horizontal="right" vertical="center"/>
      <protection locked="0"/>
    </xf>
    <xf numFmtId="0" fontId="30" fillId="0" borderId="23" xfId="2" applyFont="1" applyBorder="1" applyAlignment="1">
      <alignment horizontal="center" vertical="center"/>
    </xf>
    <xf numFmtId="0" fontId="30" fillId="0" borderId="55" xfId="2" applyFont="1" applyBorder="1" applyAlignment="1">
      <alignment horizontal="right" vertical="center"/>
    </xf>
    <xf numFmtId="0" fontId="30" fillId="0" borderId="24" xfId="2" applyFont="1" applyBorder="1" applyAlignment="1">
      <alignment horizontal="center" vertical="center"/>
    </xf>
    <xf numFmtId="170" fontId="30" fillId="3" borderId="99" xfId="2" applyNumberFormat="1" applyFont="1" applyFill="1" applyBorder="1" applyAlignment="1" applyProtection="1">
      <alignment horizontal="right" vertical="center"/>
      <protection locked="0"/>
    </xf>
    <xf numFmtId="0" fontId="17" fillId="0" borderId="18" xfId="2" applyFont="1" applyBorder="1" applyAlignment="1">
      <alignment horizontal="center" vertical="center"/>
    </xf>
    <xf numFmtId="170" fontId="16" fillId="2" borderId="111" xfId="2" applyNumberFormat="1" applyFont="1" applyFill="1" applyBorder="1" applyAlignment="1">
      <alignment horizontal="center" vertical="center"/>
    </xf>
    <xf numFmtId="0" fontId="16" fillId="0" borderId="20" xfId="2" applyFont="1" applyBorder="1" applyAlignment="1">
      <alignment horizontal="center" vertical="center"/>
    </xf>
    <xf numFmtId="0" fontId="16" fillId="0" borderId="53" xfId="2" applyFont="1" applyBorder="1" applyAlignment="1">
      <alignment horizontal="center" vertical="center"/>
    </xf>
    <xf numFmtId="0" fontId="16" fillId="0" borderId="21" xfId="2" applyFont="1" applyBorder="1" applyAlignment="1">
      <alignment horizontal="center" vertical="center"/>
    </xf>
    <xf numFmtId="170" fontId="16" fillId="2" borderId="97" xfId="2" applyNumberFormat="1" applyFont="1" applyFill="1" applyBorder="1" applyAlignment="1">
      <alignment horizontal="center" vertical="center"/>
    </xf>
    <xf numFmtId="170" fontId="30" fillId="0" borderId="97" xfId="2" applyNumberFormat="1" applyFont="1" applyBorder="1" applyAlignment="1" applyProtection="1">
      <alignment horizontal="right" vertical="center"/>
      <protection locked="0"/>
    </xf>
    <xf numFmtId="0" fontId="30" fillId="0" borderId="20" xfId="2" applyFont="1" applyBorder="1" applyAlignment="1">
      <alignment horizontal="center" vertical="center"/>
    </xf>
    <xf numFmtId="0" fontId="30" fillId="0" borderId="53" xfId="2" applyFont="1" applyBorder="1" applyAlignment="1">
      <alignment horizontal="right" vertical="center"/>
    </xf>
    <xf numFmtId="0" fontId="30" fillId="0" borderId="21" xfId="2" applyFont="1" applyBorder="1" applyAlignment="1">
      <alignment horizontal="center" vertical="center"/>
    </xf>
    <xf numFmtId="170" fontId="16" fillId="0" borderId="97" xfId="2" applyNumberFormat="1" applyFont="1" applyBorder="1" applyAlignment="1" applyProtection="1">
      <alignment horizontal="center" vertical="center"/>
      <protection locked="0"/>
    </xf>
    <xf numFmtId="0" fontId="16" fillId="0" borderId="11" xfId="2" applyFont="1" applyBorder="1" applyAlignment="1">
      <alignment horizontal="center" vertical="center"/>
    </xf>
    <xf numFmtId="0" fontId="16" fillId="0" borderId="112" xfId="2" applyFont="1" applyBorder="1" applyAlignment="1">
      <alignment horizontal="center" vertical="center"/>
    </xf>
    <xf numFmtId="0" fontId="16" fillId="0" borderId="12" xfId="2" applyFont="1" applyBorder="1" applyAlignment="1">
      <alignment horizontal="center" vertical="center"/>
    </xf>
    <xf numFmtId="170" fontId="16" fillId="0" borderId="40" xfId="2" applyNumberFormat="1" applyFont="1" applyBorder="1" applyAlignment="1" applyProtection="1">
      <alignment horizontal="center" vertical="center"/>
      <protection locked="0"/>
    </xf>
    <xf numFmtId="1" fontId="16" fillId="0" borderId="17" xfId="2" applyNumberFormat="1" applyFont="1" applyBorder="1" applyAlignment="1">
      <alignment horizontal="center" vertical="center"/>
    </xf>
    <xf numFmtId="172" fontId="16" fillId="0" borderId="26" xfId="2" applyNumberFormat="1" applyFont="1" applyBorder="1" applyAlignment="1">
      <alignment horizontal="center" vertical="center"/>
    </xf>
    <xf numFmtId="172" fontId="16" fillId="0" borderId="18" xfId="2" applyNumberFormat="1" applyFont="1" applyBorder="1" applyAlignment="1">
      <alignment horizontal="center" vertical="center"/>
    </xf>
    <xf numFmtId="1" fontId="16" fillId="2" borderId="111" xfId="2" applyNumberFormat="1" applyFont="1" applyFill="1" applyBorder="1" applyAlignment="1">
      <alignment horizontal="center" vertical="center"/>
    </xf>
    <xf numFmtId="16" fontId="17" fillId="0" borderId="20" xfId="2" applyNumberFormat="1" applyFont="1" applyBorder="1" applyAlignment="1">
      <alignment horizontal="center" vertical="center"/>
    </xf>
    <xf numFmtId="172" fontId="17" fillId="2" borderId="97" xfId="2" applyNumberFormat="1" applyFont="1" applyFill="1" applyBorder="1" applyAlignment="1">
      <alignment horizontal="center" vertical="center"/>
    </xf>
    <xf numFmtId="1" fontId="17" fillId="2" borderId="97" xfId="2" applyNumberFormat="1" applyFont="1" applyFill="1" applyBorder="1" applyAlignment="1">
      <alignment horizontal="center" vertical="center"/>
    </xf>
    <xf numFmtId="1" fontId="30" fillId="2" borderId="97" xfId="2" applyNumberFormat="1" applyFont="1" applyFill="1" applyBorder="1" applyAlignment="1">
      <alignment horizontal="center" vertical="center"/>
    </xf>
    <xf numFmtId="0" fontId="30" fillId="0" borderId="90" xfId="2" applyFont="1" applyBorder="1" applyAlignment="1">
      <alignment horizontal="right" vertical="center"/>
    </xf>
    <xf numFmtId="0" fontId="30" fillId="0" borderId="32" xfId="2" applyFont="1" applyBorder="1" applyAlignment="1">
      <alignment horizontal="center" vertical="center"/>
    </xf>
    <xf numFmtId="1" fontId="30" fillId="2" borderId="110" xfId="2" applyNumberFormat="1" applyFont="1" applyFill="1" applyBorder="1" applyAlignment="1">
      <alignment horizontal="center" vertical="center"/>
    </xf>
    <xf numFmtId="170" fontId="17" fillId="0" borderId="97" xfId="2" applyNumberFormat="1" applyFont="1" applyBorder="1" applyAlignment="1" applyProtection="1">
      <alignment horizontal="center" vertical="center"/>
      <protection locked="0"/>
    </xf>
    <xf numFmtId="0" fontId="17" fillId="0" borderId="49" xfId="2" applyFont="1" applyBorder="1" applyAlignment="1">
      <alignment horizontal="right" vertical="center"/>
    </xf>
    <xf numFmtId="170" fontId="17" fillId="3" borderId="97" xfId="2" applyNumberFormat="1" applyFont="1" applyFill="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wrapText="1"/>
      <protection locked="0"/>
    </xf>
    <xf numFmtId="170" fontId="16" fillId="0" borderId="12" xfId="0" applyNumberFormat="1" applyFont="1" applyBorder="1" applyAlignment="1" applyProtection="1">
      <alignment horizontal="center" vertical="center"/>
      <protection hidden="1"/>
    </xf>
    <xf numFmtId="170" fontId="16" fillId="3" borderId="13" xfId="0" applyNumberFormat="1" applyFont="1" applyFill="1" applyBorder="1" applyAlignment="1" applyProtection="1">
      <alignment horizontal="center" vertical="center"/>
      <protection locked="0"/>
    </xf>
    <xf numFmtId="0" fontId="16" fillId="0" borderId="103" xfId="2" applyFont="1" applyBorder="1" applyAlignment="1">
      <alignment horizontal="center" vertical="center"/>
    </xf>
    <xf numFmtId="0" fontId="16" fillId="0" borderId="113" xfId="2" applyFont="1" applyBorder="1" applyAlignment="1">
      <alignment horizontal="center" vertical="center"/>
    </xf>
    <xf numFmtId="170" fontId="16" fillId="0" borderId="102" xfId="2" applyNumberFormat="1" applyFont="1" applyBorder="1" applyAlignment="1" applyProtection="1">
      <alignment horizontal="center" vertical="center"/>
      <protection locked="0"/>
    </xf>
    <xf numFmtId="0" fontId="16" fillId="0" borderId="14" xfId="2" applyFont="1" applyBorder="1" applyAlignment="1">
      <alignment horizontal="center" vertical="center"/>
    </xf>
    <xf numFmtId="0" fontId="16" fillId="0" borderId="114" xfId="2" applyFont="1" applyBorder="1" applyAlignment="1">
      <alignment horizontal="center" vertical="center" wrapText="1"/>
    </xf>
    <xf numFmtId="0" fontId="16" fillId="0" borderId="15" xfId="2" applyFont="1" applyBorder="1" applyAlignment="1">
      <alignment horizontal="center" vertical="center"/>
    </xf>
    <xf numFmtId="170" fontId="16" fillId="2" borderId="115" xfId="2" applyNumberFormat="1" applyFont="1" applyFill="1" applyBorder="1" applyAlignment="1">
      <alignment horizontal="center" vertical="center"/>
    </xf>
    <xf numFmtId="170" fontId="30" fillId="0" borderId="99" xfId="2" applyNumberFormat="1" applyFont="1" applyBorder="1" applyAlignment="1" applyProtection="1">
      <alignment horizontal="right" vertical="center"/>
      <protection locked="0"/>
    </xf>
    <xf numFmtId="0" fontId="17" fillId="0" borderId="53" xfId="2" applyFont="1" applyBorder="1" applyAlignment="1">
      <alignment horizontal="center" vertical="center"/>
    </xf>
    <xf numFmtId="0" fontId="17" fillId="0" borderId="23" xfId="2" applyFont="1" applyBorder="1" applyAlignment="1">
      <alignment horizontal="center" vertical="center"/>
    </xf>
    <xf numFmtId="0" fontId="17" fillId="0" borderId="55" xfId="2" applyFont="1" applyBorder="1" applyAlignment="1">
      <alignment horizontal="center" vertical="center"/>
    </xf>
    <xf numFmtId="170" fontId="17" fillId="0" borderId="99" xfId="2" applyNumberFormat="1" applyFont="1" applyBorder="1" applyAlignment="1" applyProtection="1">
      <alignment horizontal="center" vertical="center"/>
      <protection locked="0"/>
    </xf>
    <xf numFmtId="170" fontId="17" fillId="2" borderId="97" xfId="2" applyNumberFormat="1" applyFont="1" applyFill="1" applyBorder="1" applyAlignment="1">
      <alignment horizontal="center" vertical="center"/>
    </xf>
    <xf numFmtId="0" fontId="30" fillId="0" borderId="55" xfId="2" applyFont="1" applyBorder="1" applyAlignment="1">
      <alignment horizontal="right" vertical="center" wrapText="1"/>
    </xf>
    <xf numFmtId="170" fontId="30" fillId="0" borderId="99" xfId="2" applyNumberFormat="1" applyFont="1" applyBorder="1" applyAlignment="1">
      <alignment horizontal="center" vertical="center"/>
    </xf>
    <xf numFmtId="0" fontId="16" fillId="0" borderId="26" xfId="2" applyFont="1" applyBorder="1" applyAlignment="1">
      <alignment horizontal="center" vertical="center" wrapText="1"/>
    </xf>
    <xf numFmtId="170" fontId="16" fillId="2" borderId="111" xfId="2" applyNumberFormat="1" applyFont="1" applyFill="1" applyBorder="1" applyAlignment="1" applyProtection="1">
      <alignment horizontal="center" vertical="center"/>
      <protection locked="0"/>
    </xf>
    <xf numFmtId="0" fontId="17" fillId="0" borderId="35" xfId="2" applyFont="1" applyBorder="1" applyAlignment="1">
      <alignment horizontal="center" vertical="center"/>
    </xf>
    <xf numFmtId="0" fontId="17" fillId="0" borderId="49" xfId="2" applyFont="1" applyBorder="1" applyAlignment="1">
      <alignment horizontal="center" vertical="center" wrapText="1"/>
    </xf>
    <xf numFmtId="170" fontId="17" fillId="0" borderId="95" xfId="2" applyNumberFormat="1" applyFont="1" applyBorder="1" applyAlignment="1" applyProtection="1">
      <alignment horizontal="center" vertical="center"/>
      <protection locked="0"/>
    </xf>
    <xf numFmtId="0" fontId="17" fillId="0" borderId="103" xfId="2" applyFont="1" applyBorder="1" applyAlignment="1">
      <alignment horizontal="center" vertical="center"/>
    </xf>
    <xf numFmtId="0" fontId="17" fillId="0" borderId="113" xfId="2" applyFont="1" applyBorder="1" applyAlignment="1">
      <alignment horizontal="center" vertical="center" wrapText="1"/>
    </xf>
    <xf numFmtId="0" fontId="17" fillId="0" borderId="24" xfId="2" applyFont="1" applyBorder="1" applyAlignment="1">
      <alignment horizontal="center" vertical="center"/>
    </xf>
    <xf numFmtId="170" fontId="17" fillId="0" borderId="102" xfId="2" applyNumberFormat="1" applyFont="1" applyBorder="1" applyAlignment="1" applyProtection="1">
      <alignment horizontal="center" vertical="center"/>
      <protection locked="0"/>
    </xf>
    <xf numFmtId="0" fontId="16" fillId="0" borderId="60" xfId="2" applyFont="1" applyBorder="1" applyAlignment="1">
      <alignment horizontal="center" vertical="center"/>
    </xf>
    <xf numFmtId="0" fontId="16" fillId="0" borderId="116" xfId="2" applyFont="1" applyBorder="1" applyAlignment="1">
      <alignment horizontal="center" vertical="center"/>
    </xf>
    <xf numFmtId="172" fontId="16" fillId="0" borderId="61" xfId="2" applyNumberFormat="1" applyFont="1" applyBorder="1" applyAlignment="1">
      <alignment horizontal="center" vertical="center"/>
    </xf>
    <xf numFmtId="1" fontId="16" fillId="2" borderId="117" xfId="2" applyNumberFormat="1" applyFont="1" applyFill="1" applyBorder="1" applyAlignment="1">
      <alignment horizontal="center"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2" fontId="16" fillId="2" borderId="13" xfId="2" applyNumberFormat="1" applyFont="1" applyFill="1" applyBorder="1" applyAlignment="1">
      <alignment horizontal="center" vertical="center" wrapText="1"/>
    </xf>
    <xf numFmtId="0" fontId="17" fillId="0" borderId="11" xfId="2" applyFont="1" applyBorder="1" applyAlignment="1">
      <alignment horizontal="center" vertical="center" wrapText="1"/>
    </xf>
    <xf numFmtId="0" fontId="17" fillId="0" borderId="12" xfId="2" applyFont="1" applyBorder="1" applyAlignment="1">
      <alignment horizontal="center" vertical="center" wrapText="1"/>
    </xf>
    <xf numFmtId="2" fontId="17" fillId="2" borderId="13" xfId="2" applyNumberFormat="1" applyFont="1" applyFill="1" applyBorder="1" applyAlignment="1">
      <alignment horizontal="center" vertical="center" wrapText="1"/>
    </xf>
    <xf numFmtId="0" fontId="16" fillId="0" borderId="60" xfId="2" applyFont="1" applyBorder="1" applyAlignment="1">
      <alignment horizontal="center" vertical="center" wrapText="1"/>
    </xf>
    <xf numFmtId="0" fontId="16" fillId="0" borderId="61" xfId="2" applyFont="1" applyBorder="1" applyAlignment="1">
      <alignment horizontal="center" vertical="center" wrapText="1"/>
    </xf>
    <xf numFmtId="2" fontId="16" fillId="2" borderId="41" xfId="2" applyNumberFormat="1" applyFont="1" applyFill="1" applyBorder="1" applyAlignment="1">
      <alignment horizontal="center" vertical="center" wrapText="1"/>
    </xf>
    <xf numFmtId="3" fontId="17" fillId="3" borderId="25" xfId="2" applyNumberFormat="1" applyFont="1" applyFill="1" applyBorder="1" applyAlignment="1" applyProtection="1">
      <alignment horizontal="center" vertical="center"/>
      <protection locked="0"/>
    </xf>
    <xf numFmtId="0" fontId="17" fillId="0" borderId="12" xfId="2" applyFont="1" applyBorder="1" applyAlignment="1">
      <alignment horizontal="center" vertical="center"/>
    </xf>
    <xf numFmtId="3" fontId="17" fillId="3" borderId="13" xfId="2" applyNumberFormat="1" applyFont="1" applyFill="1" applyBorder="1" applyAlignment="1" applyProtection="1">
      <alignment horizontal="center" vertical="center"/>
      <protection locked="0"/>
    </xf>
    <xf numFmtId="3" fontId="16" fillId="2" borderId="19" xfId="2" applyNumberFormat="1" applyFont="1" applyFill="1" applyBorder="1" applyAlignment="1">
      <alignment horizontal="center" vertical="center"/>
    </xf>
    <xf numFmtId="3" fontId="17" fillId="2" borderId="22" xfId="2" applyNumberFormat="1" applyFont="1" applyFill="1" applyBorder="1" applyAlignment="1">
      <alignment horizontal="center" vertical="center"/>
    </xf>
    <xf numFmtId="0" fontId="30" fillId="0" borderId="21" xfId="2" applyFont="1" applyBorder="1" applyAlignment="1">
      <alignment horizontal="right" vertical="center"/>
    </xf>
    <xf numFmtId="3" fontId="30" fillId="0" borderId="22" xfId="2" applyNumberFormat="1" applyFont="1" applyBorder="1" applyAlignment="1" applyProtection="1">
      <alignment horizontal="center" vertical="center"/>
      <protection locked="0"/>
    </xf>
    <xf numFmtId="3" fontId="17" fillId="0" borderId="22" xfId="2" applyNumberFormat="1" applyFont="1" applyBorder="1" applyAlignment="1" applyProtection="1">
      <alignment horizontal="center" vertical="center"/>
      <protection locked="0"/>
    </xf>
    <xf numFmtId="0" fontId="17" fillId="0" borderId="104" xfId="2" applyFont="1" applyBorder="1" applyAlignment="1">
      <alignment horizontal="center" vertical="center" wrapText="1"/>
    </xf>
    <xf numFmtId="0" fontId="17" fillId="0" borderId="104" xfId="2" applyFont="1" applyBorder="1" applyAlignment="1">
      <alignment horizontal="center" vertical="center"/>
    </xf>
    <xf numFmtId="3" fontId="17" fillId="0" borderId="105" xfId="2" applyNumberFormat="1" applyFont="1" applyBorder="1" applyAlignment="1" applyProtection="1">
      <alignment horizontal="center" vertical="center"/>
      <protection locked="0"/>
    </xf>
    <xf numFmtId="0" fontId="17" fillId="0" borderId="37" xfId="2" applyFont="1" applyBorder="1" applyAlignment="1">
      <alignment horizontal="center" vertical="center"/>
    </xf>
    <xf numFmtId="0" fontId="17" fillId="0" borderId="32" xfId="2" applyFont="1" applyBorder="1" applyAlignment="1">
      <alignment horizontal="center" vertical="center" wrapText="1"/>
    </xf>
    <xf numFmtId="0" fontId="17" fillId="0" borderId="32" xfId="2" applyFont="1" applyBorder="1" applyAlignment="1">
      <alignment horizontal="center" vertical="center"/>
    </xf>
    <xf numFmtId="3" fontId="17" fillId="0" borderId="33" xfId="2" applyNumberFormat="1" applyFont="1" applyBorder="1" applyAlignment="1" applyProtection="1">
      <alignment horizontal="center" vertical="center"/>
      <protection locked="0"/>
    </xf>
    <xf numFmtId="3" fontId="46" fillId="2" borderId="19" xfId="2" applyNumberFormat="1" applyFont="1" applyFill="1" applyBorder="1" applyAlignment="1">
      <alignment horizontal="center" vertical="center"/>
    </xf>
    <xf numFmtId="3" fontId="17" fillId="0" borderId="22" xfId="2" applyNumberFormat="1" applyFont="1" applyBorder="1" applyAlignment="1">
      <alignment horizontal="center" vertical="center"/>
    </xf>
    <xf numFmtId="3" fontId="17" fillId="0" borderId="25" xfId="2" applyNumberFormat="1" applyFont="1" applyBorder="1" applyAlignment="1">
      <alignment horizontal="center" vertical="center"/>
    </xf>
    <xf numFmtId="0" fontId="16" fillId="0" borderId="18" xfId="2" applyFont="1" applyBorder="1" applyAlignment="1">
      <alignment horizontal="center" vertical="center" wrapText="1"/>
    </xf>
    <xf numFmtId="3" fontId="17" fillId="2" borderId="19" xfId="2" applyNumberFormat="1" applyFont="1" applyFill="1" applyBorder="1" applyAlignment="1">
      <alignment horizontal="center" vertical="center"/>
    </xf>
    <xf numFmtId="0" fontId="17" fillId="0" borderId="36" xfId="2" applyFont="1" applyBorder="1" applyAlignment="1">
      <alignment horizontal="center" vertical="center"/>
    </xf>
    <xf numFmtId="3" fontId="17" fillId="0" borderId="29" xfId="2" applyNumberFormat="1" applyFont="1" applyBorder="1" applyAlignment="1">
      <alignment horizontal="center" vertical="center"/>
    </xf>
    <xf numFmtId="3" fontId="17" fillId="0" borderId="33" xfId="2" applyNumberFormat="1" applyFont="1" applyBorder="1" applyAlignment="1">
      <alignment horizontal="center" vertical="center"/>
    </xf>
    <xf numFmtId="0" fontId="15" fillId="0" borderId="0" xfId="0" applyFont="1" applyAlignment="1">
      <alignment wrapText="1"/>
    </xf>
    <xf numFmtId="0" fontId="25" fillId="0" borderId="1" xfId="2" applyFont="1" applyBorder="1" applyAlignment="1">
      <alignment horizontal="center" vertical="center"/>
    </xf>
    <xf numFmtId="170" fontId="16" fillId="0" borderId="118" xfId="2" applyNumberFormat="1" applyFont="1" applyBorder="1" applyAlignment="1">
      <alignment horizontal="center" vertical="center" wrapText="1"/>
    </xf>
    <xf numFmtId="3" fontId="16" fillId="0" borderId="13" xfId="2" applyNumberFormat="1" applyFont="1" applyBorder="1" applyAlignment="1" applyProtection="1">
      <alignment horizontal="center" vertical="center" wrapText="1"/>
      <protection locked="0"/>
    </xf>
    <xf numFmtId="0" fontId="16" fillId="0" borderId="38" xfId="2" applyFont="1" applyBorder="1" applyAlignment="1">
      <alignment horizontal="center" vertical="center"/>
    </xf>
    <xf numFmtId="0" fontId="16" fillId="0" borderId="40" xfId="2" applyFont="1" applyBorder="1" applyAlignment="1">
      <alignment horizontal="center" vertical="center"/>
    </xf>
    <xf numFmtId="170" fontId="16" fillId="0" borderId="19" xfId="2" applyNumberFormat="1" applyFont="1" applyBorder="1" applyAlignment="1" applyProtection="1">
      <alignment horizontal="center" vertical="center"/>
      <protection locked="0"/>
    </xf>
    <xf numFmtId="170" fontId="16" fillId="0" borderId="22" xfId="2" applyNumberFormat="1" applyFont="1" applyBorder="1" applyAlignment="1" applyProtection="1">
      <alignment horizontal="center" vertical="center"/>
      <protection locked="0"/>
    </xf>
    <xf numFmtId="170" fontId="17" fillId="0" borderId="22" xfId="2" applyNumberFormat="1" applyFont="1" applyBorder="1" applyAlignment="1" applyProtection="1">
      <alignment horizontal="center" vertical="center"/>
      <protection locked="0"/>
    </xf>
    <xf numFmtId="170" fontId="17" fillId="0" borderId="33" xfId="2" applyNumberFormat="1" applyFont="1" applyBorder="1" applyAlignment="1" applyProtection="1">
      <alignment horizontal="center" vertical="center"/>
      <protection locked="0"/>
    </xf>
    <xf numFmtId="1" fontId="17" fillId="0" borderId="20" xfId="2" applyNumberFormat="1" applyFont="1" applyBorder="1" applyAlignment="1">
      <alignment horizontal="center" vertical="center"/>
    </xf>
    <xf numFmtId="1" fontId="17" fillId="0" borderId="21" xfId="2" applyNumberFormat="1" applyFont="1" applyBorder="1" applyAlignment="1">
      <alignment horizontal="right" vertical="center"/>
    </xf>
    <xf numFmtId="1" fontId="17" fillId="0" borderId="21" xfId="2" applyNumberFormat="1" applyFont="1" applyBorder="1" applyAlignment="1">
      <alignment horizontal="center" vertical="center"/>
    </xf>
    <xf numFmtId="0" fontId="17" fillId="0" borderId="21" xfId="2" applyFont="1" applyBorder="1" applyAlignment="1">
      <alignment horizontal="right" vertical="center"/>
    </xf>
    <xf numFmtId="0" fontId="16" fillId="0" borderId="37" xfId="2" applyFont="1" applyBorder="1" applyAlignment="1">
      <alignment horizontal="center" vertical="center"/>
    </xf>
    <xf numFmtId="0" fontId="16" fillId="0" borderId="32" xfId="2" applyFont="1" applyBorder="1" applyAlignment="1">
      <alignment horizontal="right" vertical="center"/>
    </xf>
    <xf numFmtId="1" fontId="16" fillId="0" borderId="32" xfId="2" applyNumberFormat="1" applyFont="1" applyBorder="1" applyAlignment="1">
      <alignment horizontal="center" vertical="center"/>
    </xf>
    <xf numFmtId="170" fontId="16" fillId="0" borderId="33" xfId="2" applyNumberFormat="1" applyFont="1" applyBorder="1" applyAlignment="1" applyProtection="1">
      <alignment horizontal="center" vertical="center"/>
      <protection locked="0"/>
    </xf>
    <xf numFmtId="0" fontId="16" fillId="0" borderId="21" xfId="2" applyFont="1" applyBorder="1" applyAlignment="1">
      <alignment horizontal="right" vertical="center"/>
    </xf>
    <xf numFmtId="3" fontId="16" fillId="0" borderId="22" xfId="2" applyNumberFormat="1" applyFont="1" applyBorder="1" applyAlignment="1" applyProtection="1">
      <alignment horizontal="center" vertical="center"/>
      <protection locked="0"/>
    </xf>
    <xf numFmtId="0" fontId="16" fillId="0" borderId="20" xfId="2" applyFont="1" applyBorder="1" applyAlignment="1">
      <alignment horizontal="center" vertical="center" wrapText="1"/>
    </xf>
    <xf numFmtId="0" fontId="17" fillId="0" borderId="20" xfId="2" applyFont="1" applyBorder="1" applyAlignment="1">
      <alignment horizontal="center" vertical="center" wrapText="1"/>
    </xf>
    <xf numFmtId="0" fontId="17" fillId="0" borderId="21" xfId="2" applyFont="1" applyBorder="1" applyAlignment="1">
      <alignment horizontal="right" vertical="center" wrapText="1"/>
    </xf>
    <xf numFmtId="0" fontId="16" fillId="0" borderId="49" xfId="2" applyFont="1" applyBorder="1" applyAlignment="1">
      <alignment horizontal="right" vertical="center"/>
    </xf>
    <xf numFmtId="170" fontId="30" fillId="0" borderId="22" xfId="2" applyNumberFormat="1" applyFont="1" applyBorder="1" applyAlignment="1" applyProtection="1">
      <alignment horizontal="center" vertical="center"/>
      <protection locked="0"/>
    </xf>
    <xf numFmtId="1" fontId="16" fillId="0" borderId="21" xfId="2" applyNumberFormat="1" applyFont="1" applyBorder="1" applyAlignment="1">
      <alignment horizontal="center" vertical="center"/>
    </xf>
    <xf numFmtId="170" fontId="17" fillId="2" borderId="22" xfId="2" applyNumberFormat="1" applyFont="1" applyFill="1" applyBorder="1" applyAlignment="1">
      <alignment horizontal="center" vertical="center"/>
    </xf>
    <xf numFmtId="3" fontId="17" fillId="2" borderId="22" xfId="2" applyNumberFormat="1" applyFont="1" applyFill="1" applyBorder="1" applyAlignment="1" applyProtection="1">
      <alignment horizontal="center" vertical="center"/>
      <protection locked="0"/>
    </xf>
    <xf numFmtId="0" fontId="17" fillId="0" borderId="119" xfId="2" applyFont="1" applyBorder="1" applyAlignment="1">
      <alignment horizontal="right" vertical="center"/>
    </xf>
    <xf numFmtId="3" fontId="17" fillId="0" borderId="29" xfId="2" applyNumberFormat="1" applyFont="1" applyBorder="1" applyAlignment="1" applyProtection="1">
      <alignment horizontal="center" vertical="center"/>
      <protection locked="0"/>
    </xf>
    <xf numFmtId="0" fontId="17" fillId="0" borderId="120" xfId="2" applyFont="1" applyBorder="1" applyAlignment="1">
      <alignment horizontal="right" vertical="center"/>
    </xf>
    <xf numFmtId="0" fontId="17" fillId="0" borderId="120" xfId="2" applyFont="1" applyBorder="1" applyAlignment="1">
      <alignment horizontal="center" vertical="center"/>
    </xf>
    <xf numFmtId="0" fontId="17" fillId="0" borderId="121" xfId="2" applyFont="1" applyBorder="1" applyAlignment="1">
      <alignment horizontal="center" vertical="center"/>
    </xf>
    <xf numFmtId="3" fontId="17" fillId="0" borderId="25" xfId="2" applyNumberFormat="1" applyFont="1" applyBorder="1" applyAlignment="1" applyProtection="1">
      <alignment horizontal="center" vertical="center"/>
      <protection locked="0"/>
    </xf>
    <xf numFmtId="0" fontId="49" fillId="0" borderId="20" xfId="2" applyFont="1" applyBorder="1" applyAlignment="1">
      <alignment horizontal="center" vertical="center"/>
    </xf>
    <xf numFmtId="3" fontId="17" fillId="0" borderId="97" xfId="2" applyNumberFormat="1" applyFont="1" applyBorder="1" applyAlignment="1">
      <alignment horizontal="center" vertical="center"/>
    </xf>
    <xf numFmtId="170" fontId="17" fillId="0" borderId="29" xfId="2" applyNumberFormat="1" applyFont="1" applyBorder="1" applyAlignment="1" applyProtection="1">
      <alignment horizontal="center" vertical="center"/>
      <protection locked="0"/>
    </xf>
    <xf numFmtId="0" fontId="17" fillId="0" borderId="121" xfId="2" applyFont="1" applyBorder="1" applyAlignment="1">
      <alignment horizontal="right" vertical="center"/>
    </xf>
    <xf numFmtId="170" fontId="17" fillId="0" borderId="25" xfId="2" applyNumberFormat="1" applyFont="1" applyBorder="1" applyAlignment="1" applyProtection="1">
      <alignment horizontal="center" vertical="center"/>
      <protection locked="0"/>
    </xf>
    <xf numFmtId="170" fontId="17" fillId="0" borderId="97" xfId="2" applyNumberFormat="1" applyFont="1" applyBorder="1" applyAlignment="1">
      <alignment horizontal="center" vertical="center"/>
    </xf>
    <xf numFmtId="0" fontId="49" fillId="0" borderId="103" xfId="2" applyFont="1" applyBorder="1" applyAlignment="1">
      <alignment horizontal="center" vertical="center"/>
    </xf>
    <xf numFmtId="3" fontId="17" fillId="0" borderId="102" xfId="2" applyNumberFormat="1" applyFont="1" applyBorder="1" applyAlignment="1">
      <alignment horizontal="center" vertical="center"/>
    </xf>
    <xf numFmtId="170" fontId="17" fillId="2" borderId="25" xfId="2" applyNumberFormat="1" applyFont="1" applyFill="1" applyBorder="1" applyAlignment="1" applyProtection="1">
      <alignment horizontal="center" vertical="center"/>
      <protection locked="0"/>
    </xf>
    <xf numFmtId="0" fontId="17" fillId="0" borderId="31" xfId="2" applyFont="1" applyBorder="1" applyAlignment="1">
      <alignment horizontal="center" vertical="center"/>
    </xf>
    <xf numFmtId="0" fontId="17" fillId="0" borderId="90" xfId="2" applyFont="1" applyBorder="1" applyAlignment="1">
      <alignment horizontal="center" vertical="center"/>
    </xf>
    <xf numFmtId="170" fontId="17" fillId="4" borderId="33" xfId="2" applyNumberFormat="1" applyFont="1" applyFill="1" applyBorder="1" applyAlignment="1" applyProtection="1">
      <alignment horizontal="center" vertical="center"/>
      <protection locked="0"/>
    </xf>
    <xf numFmtId="0" fontId="17" fillId="0" borderId="17" xfId="2" applyFont="1" applyBorder="1" applyAlignment="1">
      <alignment horizontal="center" vertical="center"/>
    </xf>
    <xf numFmtId="0" fontId="17" fillId="0" borderId="122" xfId="2" applyFont="1" applyBorder="1" applyAlignment="1">
      <alignment horizontal="center" vertical="center"/>
    </xf>
    <xf numFmtId="170" fontId="17" fillId="0" borderId="19" xfId="2" applyNumberFormat="1" applyFont="1" applyBorder="1" applyAlignment="1" applyProtection="1">
      <alignment horizontal="center" vertical="center"/>
      <protection locked="0"/>
    </xf>
    <xf numFmtId="0" fontId="30" fillId="0" borderId="121" xfId="2" applyFont="1" applyBorder="1" applyAlignment="1">
      <alignment horizontal="center" vertical="center"/>
    </xf>
    <xf numFmtId="170" fontId="17" fillId="2" borderId="22" xfId="2" applyNumberFormat="1" applyFont="1" applyFill="1" applyBorder="1" applyAlignment="1" applyProtection="1">
      <alignment horizontal="center" vertical="center"/>
      <protection locked="0"/>
    </xf>
    <xf numFmtId="0" fontId="17" fillId="0" borderId="122" xfId="2" applyFont="1" applyBorder="1" applyAlignment="1">
      <alignment vertical="center"/>
    </xf>
    <xf numFmtId="0" fontId="17" fillId="0" borderId="98" xfId="2" applyFont="1" applyBorder="1" applyAlignment="1">
      <alignment vertical="center"/>
    </xf>
    <xf numFmtId="170" fontId="30" fillId="0" borderId="21" xfId="2" applyNumberFormat="1" applyFont="1" applyBorder="1" applyAlignment="1">
      <alignment horizontal="center" vertical="center"/>
    </xf>
    <xf numFmtId="173" fontId="17" fillId="0" borderId="22" xfId="2" applyNumberFormat="1" applyFont="1" applyBorder="1" applyAlignment="1" applyProtection="1">
      <alignment horizontal="center" vertical="center"/>
      <protection locked="0"/>
    </xf>
    <xf numFmtId="0" fontId="17" fillId="0" borderId="123" xfId="2" applyFont="1" applyBorder="1" applyAlignment="1">
      <alignment horizontal="left" vertical="center"/>
    </xf>
    <xf numFmtId="0" fontId="49" fillId="0" borderId="17" xfId="2" applyFont="1" applyBorder="1" applyAlignment="1">
      <alignment horizontal="center" vertical="center"/>
    </xf>
    <xf numFmtId="4" fontId="16" fillId="0" borderId="111" xfId="2" applyNumberFormat="1" applyFont="1" applyBorder="1" applyAlignment="1">
      <alignment horizontal="center" vertical="center"/>
    </xf>
    <xf numFmtId="0" fontId="17" fillId="0" borderId="96" xfId="2" applyFont="1" applyBorder="1" applyAlignment="1">
      <alignment vertical="center"/>
    </xf>
    <xf numFmtId="0" fontId="17" fillId="0" borderId="0" xfId="2" applyFont="1" applyAlignment="1">
      <alignment vertical="center"/>
    </xf>
    <xf numFmtId="0" fontId="17" fillId="0" borderId="121" xfId="2" applyFont="1" applyBorder="1" applyAlignment="1">
      <alignment horizontal="left" vertical="center"/>
    </xf>
    <xf numFmtId="170" fontId="17" fillId="0" borderId="111" xfId="2" applyNumberFormat="1" applyFont="1" applyBorder="1" applyAlignment="1">
      <alignment horizontal="center" vertical="center"/>
    </xf>
    <xf numFmtId="3" fontId="30" fillId="0" borderId="111" xfId="2" applyNumberFormat="1" applyFont="1" applyBorder="1" applyAlignment="1">
      <alignment horizontal="center" vertical="center"/>
    </xf>
    <xf numFmtId="0" fontId="17" fillId="0" borderId="120" xfId="2" applyFont="1" applyBorder="1" applyAlignment="1">
      <alignment horizontal="left" vertical="center"/>
    </xf>
    <xf numFmtId="170" fontId="17" fillId="0" borderId="19" xfId="2" applyNumberFormat="1" applyFont="1" applyBorder="1" applyAlignment="1">
      <alignment horizontal="center" vertical="center"/>
    </xf>
    <xf numFmtId="0" fontId="17" fillId="0" borderId="96" xfId="2" applyFont="1" applyBorder="1" applyAlignment="1">
      <alignment horizontal="left" vertical="center"/>
    </xf>
    <xf numFmtId="0" fontId="17" fillId="0" borderId="98" xfId="2" applyFont="1" applyBorder="1" applyAlignment="1">
      <alignment horizontal="left" vertical="center"/>
    </xf>
    <xf numFmtId="0" fontId="17" fillId="0" borderId="100" xfId="2" applyFont="1" applyBorder="1" applyAlignment="1">
      <alignment horizontal="left" vertical="center"/>
    </xf>
    <xf numFmtId="0" fontId="17" fillId="0" borderId="125" xfId="2" applyFont="1" applyBorder="1" applyAlignment="1">
      <alignment horizontal="left" vertical="center"/>
    </xf>
    <xf numFmtId="0" fontId="17" fillId="0" borderId="26" xfId="2" applyFont="1" applyBorder="1" applyAlignment="1">
      <alignment horizontal="left" vertical="center"/>
    </xf>
    <xf numFmtId="170" fontId="17" fillId="0" borderId="18" xfId="2" applyNumberFormat="1" applyFont="1" applyBorder="1" applyAlignment="1">
      <alignment horizontal="center" vertical="center"/>
    </xf>
    <xf numFmtId="170" fontId="17" fillId="0" borderId="21" xfId="2" applyNumberFormat="1" applyFont="1" applyBorder="1" applyAlignment="1">
      <alignment horizontal="center" vertical="center"/>
    </xf>
    <xf numFmtId="0" fontId="30" fillId="0" borderId="37" xfId="2" applyFont="1" applyBorder="1" applyAlignment="1">
      <alignment horizontal="center" vertical="center"/>
    </xf>
    <xf numFmtId="0" fontId="30" fillId="0" borderId="32" xfId="2" applyFont="1" applyBorder="1" applyAlignment="1">
      <alignment horizontal="right" vertical="center"/>
    </xf>
    <xf numFmtId="170" fontId="30" fillId="0" borderId="32" xfId="2" applyNumberFormat="1" applyFont="1" applyBorder="1" applyAlignment="1">
      <alignment horizontal="center" vertical="center"/>
    </xf>
    <xf numFmtId="3" fontId="30" fillId="0" borderId="33" xfId="2" applyNumberFormat="1" applyFont="1" applyBorder="1" applyAlignment="1" applyProtection="1">
      <alignment horizontal="center" vertical="center"/>
      <protection locked="0"/>
    </xf>
    <xf numFmtId="0" fontId="17" fillId="0" borderId="0" xfId="2" applyFont="1" applyAlignment="1" applyProtection="1">
      <alignment horizontal="center" vertical="center"/>
      <protection locked="0"/>
    </xf>
    <xf numFmtId="3" fontId="17" fillId="0" borderId="0" xfId="2" applyNumberFormat="1" applyFont="1" applyAlignment="1" applyProtection="1">
      <alignment horizontal="center" vertical="center"/>
      <protection locked="0"/>
    </xf>
    <xf numFmtId="1" fontId="16" fillId="0" borderId="0" xfId="2" applyNumberFormat="1" applyFont="1" applyAlignment="1">
      <alignment horizontal="center" vertical="center"/>
    </xf>
    <xf numFmtId="0" fontId="14" fillId="0" borderId="0" xfId="2" applyFont="1" applyAlignment="1">
      <alignment horizontal="right"/>
    </xf>
    <xf numFmtId="0" fontId="20" fillId="0" borderId="0" xfId="2" applyFont="1"/>
    <xf numFmtId="0" fontId="50" fillId="0" borderId="1" xfId="2" applyFont="1" applyBorder="1" applyAlignment="1" applyProtection="1">
      <alignment horizontal="center" vertical="center"/>
      <protection locked="0"/>
    </xf>
    <xf numFmtId="0" fontId="16" fillId="0" borderId="1" xfId="2" applyFont="1" applyBorder="1" applyAlignment="1" applyProtection="1">
      <alignment horizontal="center" vertical="center"/>
      <protection locked="0"/>
    </xf>
    <xf numFmtId="170" fontId="16" fillId="0" borderId="1" xfId="2" applyNumberFormat="1" applyFont="1" applyBorder="1" applyAlignment="1" applyProtection="1">
      <alignment horizontal="center" vertical="center" wrapText="1"/>
      <protection locked="0"/>
    </xf>
    <xf numFmtId="3" fontId="16" fillId="0" borderId="1" xfId="2" applyNumberFormat="1" applyFont="1" applyBorder="1" applyAlignment="1" applyProtection="1">
      <alignment horizontal="center" vertical="center"/>
      <protection locked="0"/>
    </xf>
    <xf numFmtId="4" fontId="16" fillId="2" borderId="1" xfId="2" applyNumberFormat="1" applyFont="1" applyFill="1" applyBorder="1" applyAlignment="1" applyProtection="1">
      <alignment horizontal="center" vertical="center"/>
      <protection locked="0"/>
    </xf>
    <xf numFmtId="0" fontId="16" fillId="0" borderId="10" xfId="2" applyFont="1" applyBorder="1" applyAlignment="1" applyProtection="1">
      <alignment horizontal="center" vertical="center"/>
      <protection locked="0"/>
    </xf>
    <xf numFmtId="4" fontId="16" fillId="2" borderId="10" xfId="2" applyNumberFormat="1" applyFont="1" applyFill="1" applyBorder="1" applyAlignment="1" applyProtection="1">
      <alignment horizontal="center" vertical="center"/>
      <protection locked="0"/>
    </xf>
    <xf numFmtId="3" fontId="16" fillId="0" borderId="10" xfId="2" applyNumberFormat="1" applyFont="1" applyBorder="1" applyAlignment="1" applyProtection="1">
      <alignment horizontal="center" vertical="center"/>
      <protection locked="0"/>
    </xf>
    <xf numFmtId="0" fontId="16" fillId="0" borderId="126" xfId="2" applyFont="1" applyBorder="1" applyAlignment="1" applyProtection="1">
      <alignment horizontal="center" vertical="center"/>
      <protection locked="0"/>
    </xf>
    <xf numFmtId="4" fontId="16" fillId="2" borderId="126" xfId="2" applyNumberFormat="1" applyFont="1" applyFill="1" applyBorder="1" applyAlignment="1" applyProtection="1">
      <alignment horizontal="center" vertical="center"/>
      <protection locked="0"/>
    </xf>
    <xf numFmtId="3" fontId="16" fillId="0" borderId="126" xfId="2" applyNumberFormat="1" applyFont="1" applyBorder="1" applyAlignment="1" applyProtection="1">
      <alignment horizontal="center" vertical="center"/>
      <protection locked="0"/>
    </xf>
    <xf numFmtId="0" fontId="49" fillId="0" borderId="4" xfId="2" applyFont="1" applyBorder="1" applyAlignment="1" applyProtection="1">
      <alignment horizontal="center" vertical="center"/>
      <protection locked="0"/>
    </xf>
    <xf numFmtId="0" fontId="16" fillId="0" borderId="4" xfId="2" applyFont="1" applyBorder="1" applyAlignment="1" applyProtection="1">
      <alignment horizontal="center" vertical="center"/>
      <protection locked="0"/>
    </xf>
    <xf numFmtId="4" fontId="16" fillId="2" borderId="4" xfId="2" applyNumberFormat="1" applyFont="1" applyFill="1" applyBorder="1" applyAlignment="1" applyProtection="1">
      <alignment horizontal="center" vertical="center"/>
      <protection locked="0"/>
    </xf>
    <xf numFmtId="3" fontId="16" fillId="0" borderId="4" xfId="2" applyNumberFormat="1"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7" fillId="0" borderId="2" xfId="2" applyFont="1" applyBorder="1" applyAlignment="1" applyProtection="1">
      <alignment horizontal="right" vertical="center"/>
      <protection locked="0"/>
    </xf>
    <xf numFmtId="4" fontId="17" fillId="0" borderId="2" xfId="2" applyNumberFormat="1" applyFont="1" applyBorder="1" applyAlignment="1" applyProtection="1">
      <alignment horizontal="center" vertical="center"/>
      <protection locked="0"/>
    </xf>
    <xf numFmtId="3" fontId="16" fillId="0" borderId="2" xfId="2" applyNumberFormat="1"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3" xfId="2" applyFont="1" applyBorder="1" applyAlignment="1" applyProtection="1">
      <alignment horizontal="right" vertical="center"/>
      <protection locked="0"/>
    </xf>
    <xf numFmtId="4" fontId="17" fillId="0" borderId="3" xfId="2" applyNumberFormat="1" applyFont="1" applyBorder="1" applyAlignment="1" applyProtection="1">
      <alignment horizontal="center" vertical="center"/>
      <protection locked="0"/>
    </xf>
    <xf numFmtId="3" fontId="16" fillId="0" borderId="3" xfId="2" applyNumberFormat="1" applyFont="1" applyBorder="1" applyAlignment="1" applyProtection="1">
      <alignment horizontal="center" vertical="center"/>
      <protection locked="0"/>
    </xf>
    <xf numFmtId="0" fontId="49" fillId="0" borderId="4" xfId="2" applyFont="1" applyBorder="1" applyAlignment="1" applyProtection="1">
      <alignment horizontal="center" vertical="center" wrapText="1"/>
      <protection locked="0"/>
    </xf>
    <xf numFmtId="0" fontId="16" fillId="0" borderId="4" xfId="2" applyFont="1" applyBorder="1" applyAlignment="1" applyProtection="1">
      <alignment horizontal="center" vertical="center" wrapText="1"/>
      <protection locked="0"/>
    </xf>
    <xf numFmtId="4" fontId="16" fillId="2" borderId="4" xfId="2" applyNumberFormat="1" applyFont="1" applyFill="1" applyBorder="1" applyAlignment="1" applyProtection="1">
      <alignment horizontal="center" vertical="center" wrapText="1"/>
      <protection locked="0"/>
    </xf>
    <xf numFmtId="3" fontId="16" fillId="0" borderId="4" xfId="2" applyNumberFormat="1" applyFont="1" applyBorder="1" applyAlignment="1" applyProtection="1">
      <alignment horizontal="center" vertical="center" wrapText="1"/>
      <protection locked="0"/>
    </xf>
    <xf numFmtId="0" fontId="49" fillId="0" borderId="1" xfId="2" applyFont="1" applyBorder="1" applyAlignment="1" applyProtection="1">
      <alignment horizontal="center" vertical="center"/>
      <protection locked="0"/>
    </xf>
    <xf numFmtId="0" fontId="17" fillId="0" borderId="1" xfId="2" applyFont="1" applyBorder="1" applyAlignment="1" applyProtection="1">
      <alignment horizontal="center" vertical="center"/>
      <protection locked="0"/>
    </xf>
    <xf numFmtId="4" fontId="16" fillId="0" borderId="1" xfId="2" applyNumberFormat="1" applyFont="1" applyBorder="1" applyAlignment="1" applyProtection="1">
      <alignment horizontal="center" vertical="center"/>
      <protection locked="0"/>
    </xf>
    <xf numFmtId="0" fontId="49" fillId="0" borderId="1" xfId="2" applyFont="1" applyBorder="1" applyAlignment="1" applyProtection="1">
      <alignment horizontal="center" vertical="center" wrapText="1"/>
      <protection locked="0"/>
    </xf>
    <xf numFmtId="0" fontId="16" fillId="0" borderId="1" xfId="2" applyFont="1" applyBorder="1" applyAlignment="1" applyProtection="1">
      <alignment horizontal="center" vertical="center" wrapText="1"/>
      <protection locked="0"/>
    </xf>
    <xf numFmtId="4" fontId="16" fillId="0" borderId="126" xfId="2" applyNumberFormat="1" applyFont="1" applyBorder="1" applyAlignment="1" applyProtection="1">
      <alignment horizontal="center" vertical="center"/>
      <protection locked="0"/>
    </xf>
    <xf numFmtId="0" fontId="16" fillId="0" borderId="42" xfId="2" applyFont="1" applyBorder="1" applyAlignment="1" applyProtection="1">
      <alignment horizontal="center" vertical="center"/>
      <protection locked="0"/>
    </xf>
    <xf numFmtId="3" fontId="16" fillId="0" borderId="42" xfId="2" applyNumberFormat="1" applyFont="1" applyBorder="1" applyAlignment="1" applyProtection="1">
      <alignment horizontal="center" vertical="center"/>
      <protection locked="0"/>
    </xf>
    <xf numFmtId="3" fontId="16" fillId="0" borderId="40" xfId="2" applyNumberFormat="1" applyFont="1" applyBorder="1" applyAlignment="1" applyProtection="1">
      <alignment horizontal="center" vertical="center"/>
      <protection locked="0"/>
    </xf>
    <xf numFmtId="0" fontId="16" fillId="0" borderId="5" xfId="2" applyFont="1" applyBorder="1" applyAlignment="1" applyProtection="1">
      <alignment horizontal="center" vertical="center"/>
      <protection locked="0"/>
    </xf>
    <xf numFmtId="2" fontId="16" fillId="2" borderId="5" xfId="2" applyNumberFormat="1" applyFont="1" applyFill="1" applyBorder="1" applyAlignment="1" applyProtection="1">
      <alignment horizontal="center" vertical="center"/>
      <protection locked="0"/>
    </xf>
    <xf numFmtId="3" fontId="16" fillId="0" borderId="5" xfId="2" applyNumberFormat="1" applyFont="1" applyBorder="1" applyAlignment="1" applyProtection="1">
      <alignment horizontal="center" vertical="center"/>
      <protection locked="0"/>
    </xf>
    <xf numFmtId="0" fontId="49" fillId="0" borderId="6" xfId="2" applyFont="1" applyBorder="1" applyAlignment="1" applyProtection="1">
      <alignment horizontal="center" vertical="center" wrapText="1"/>
      <protection locked="0"/>
    </xf>
    <xf numFmtId="0" fontId="49" fillId="0" borderId="6" xfId="2" applyFont="1" applyBorder="1" applyAlignment="1" applyProtection="1">
      <alignment horizontal="right" vertical="center" wrapText="1"/>
      <protection locked="0"/>
    </xf>
    <xf numFmtId="2" fontId="16" fillId="2" borderId="6" xfId="2" applyNumberFormat="1" applyFont="1" applyFill="1" applyBorder="1" applyAlignment="1" applyProtection="1">
      <alignment horizontal="center" vertical="center" wrapText="1"/>
      <protection locked="0"/>
    </xf>
    <xf numFmtId="3" fontId="49" fillId="0" borderId="6" xfId="2" applyNumberFormat="1" applyFont="1" applyBorder="1" applyAlignment="1" applyProtection="1">
      <alignment horizontal="center" vertical="center" wrapText="1"/>
      <protection locked="0"/>
    </xf>
    <xf numFmtId="2" fontId="16" fillId="2" borderId="4" xfId="2" applyNumberFormat="1" applyFont="1" applyFill="1" applyBorder="1" applyAlignment="1" applyProtection="1">
      <alignment horizontal="center" vertical="center" wrapText="1"/>
      <protection locked="0"/>
    </xf>
    <xf numFmtId="3" fontId="49" fillId="0" borderId="4" xfId="2" applyNumberFormat="1" applyFont="1" applyBorder="1" applyAlignment="1" applyProtection="1">
      <alignment horizontal="center" vertical="center" wrapText="1"/>
      <protection locked="0"/>
    </xf>
    <xf numFmtId="0" fontId="49" fillId="0" borderId="6" xfId="2" applyFont="1" applyBorder="1" applyAlignment="1" applyProtection="1">
      <alignment horizontal="center" vertical="center"/>
      <protection locked="0"/>
    </xf>
    <xf numFmtId="2" fontId="49" fillId="2" borderId="6" xfId="2" applyNumberFormat="1" applyFont="1" applyFill="1" applyBorder="1" applyAlignment="1" applyProtection="1">
      <alignment horizontal="center" vertical="center"/>
      <protection locked="0"/>
    </xf>
    <xf numFmtId="0" fontId="16" fillId="0" borderId="4" xfId="2" applyFont="1" applyBorder="1" applyAlignment="1" applyProtection="1">
      <alignment horizontal="right" vertical="center" wrapText="1"/>
      <protection locked="0"/>
    </xf>
    <xf numFmtId="2" fontId="49" fillId="2" borderId="4" xfId="2" applyNumberFormat="1" applyFont="1" applyFill="1" applyBorder="1" applyAlignment="1" applyProtection="1">
      <alignment horizontal="center" vertical="center"/>
      <protection locked="0"/>
    </xf>
    <xf numFmtId="0" fontId="16" fillId="0" borderId="126" xfId="2" applyFont="1" applyBorder="1" applyAlignment="1" applyProtection="1">
      <alignment horizontal="center" vertical="center" wrapText="1"/>
      <protection locked="0"/>
    </xf>
    <xf numFmtId="2" fontId="16" fillId="2" borderId="126" xfId="2" applyNumberFormat="1" applyFont="1" applyFill="1" applyBorder="1" applyAlignment="1" applyProtection="1">
      <alignment horizontal="center" vertical="center"/>
      <protection locked="0"/>
    </xf>
    <xf numFmtId="3" fontId="49" fillId="0" borderId="126" xfId="2" applyNumberFormat="1" applyFont="1" applyBorder="1" applyAlignment="1" applyProtection="1">
      <alignment horizontal="center" vertical="center" wrapText="1"/>
      <protection locked="0"/>
    </xf>
    <xf numFmtId="2" fontId="16" fillId="2" borderId="4" xfId="2" applyNumberFormat="1" applyFont="1" applyFill="1" applyBorder="1" applyAlignment="1" applyProtection="1">
      <alignment horizontal="center" vertical="center"/>
      <protection locked="0"/>
    </xf>
    <xf numFmtId="0" fontId="16" fillId="0" borderId="89" xfId="2" applyFont="1" applyBorder="1" applyAlignment="1" applyProtection="1">
      <alignment horizontal="center" vertical="center"/>
      <protection locked="0"/>
    </xf>
    <xf numFmtId="0" fontId="16" fillId="0" borderId="89" xfId="2" applyFont="1" applyBorder="1" applyAlignment="1" applyProtection="1">
      <alignment horizontal="right" vertical="center" wrapText="1"/>
      <protection locked="0"/>
    </xf>
    <xf numFmtId="0" fontId="16" fillId="0" borderId="89" xfId="2" applyFont="1" applyBorder="1" applyAlignment="1" applyProtection="1">
      <alignment horizontal="center" vertical="center" wrapText="1"/>
      <protection locked="0"/>
    </xf>
    <xf numFmtId="2" fontId="49" fillId="2" borderId="89" xfId="2" applyNumberFormat="1" applyFont="1" applyFill="1" applyBorder="1" applyAlignment="1" applyProtection="1">
      <alignment horizontal="center" vertical="center"/>
      <protection locked="0"/>
    </xf>
    <xf numFmtId="3" fontId="49" fillId="0" borderId="89" xfId="2" applyNumberFormat="1" applyFont="1" applyBorder="1" applyAlignment="1" applyProtection="1">
      <alignment horizontal="center" vertical="center" wrapText="1"/>
      <protection locked="0"/>
    </xf>
    <xf numFmtId="0" fontId="16" fillId="0" borderId="1" xfId="2" applyFont="1" applyBorder="1" applyAlignment="1" applyProtection="1">
      <alignment horizontal="right" vertical="center" wrapText="1"/>
      <protection locked="0"/>
    </xf>
    <xf numFmtId="170" fontId="16" fillId="2" borderId="1" xfId="2" applyNumberFormat="1" applyFont="1" applyFill="1" applyBorder="1" applyAlignment="1" applyProtection="1">
      <alignment horizontal="center" vertical="center"/>
      <protection locked="0"/>
    </xf>
    <xf numFmtId="0" fontId="13" fillId="0" borderId="0" xfId="2" applyAlignment="1">
      <alignment wrapText="1"/>
    </xf>
    <xf numFmtId="0" fontId="16" fillId="0" borderId="127" xfId="2" applyFont="1" applyBorder="1" applyAlignment="1">
      <alignment horizontal="center" vertical="center"/>
    </xf>
    <xf numFmtId="170" fontId="16" fillId="0" borderId="1" xfId="2" applyNumberFormat="1" applyFont="1" applyBorder="1" applyAlignment="1">
      <alignment horizontal="center" vertical="center" wrapText="1"/>
    </xf>
    <xf numFmtId="3" fontId="16" fillId="0" borderId="115" xfId="2" applyNumberFormat="1" applyFont="1" applyBorder="1" applyAlignment="1" applyProtection="1">
      <alignment horizontal="center" vertical="center" wrapText="1"/>
      <protection locked="0"/>
    </xf>
    <xf numFmtId="0" fontId="16" fillId="0" borderId="4" xfId="2" applyFont="1" applyBorder="1" applyAlignment="1">
      <alignment horizontal="center" vertical="center"/>
    </xf>
    <xf numFmtId="0" fontId="16" fillId="0" borderId="127" xfId="2" applyFont="1" applyBorder="1" applyAlignment="1">
      <alignment horizontal="center" vertical="center" wrapText="1"/>
    </xf>
    <xf numFmtId="0" fontId="16" fillId="0" borderId="51" xfId="2" applyFont="1" applyBorder="1" applyAlignment="1">
      <alignment horizontal="center" vertical="center"/>
    </xf>
    <xf numFmtId="4" fontId="16" fillId="2" borderId="4" xfId="2" applyNumberFormat="1" applyFont="1" applyFill="1" applyBorder="1" applyAlignment="1">
      <alignment horizontal="center" vertical="center"/>
    </xf>
    <xf numFmtId="0" fontId="49" fillId="0" borderId="2" xfId="2" applyFont="1" applyBorder="1" applyAlignment="1">
      <alignment horizontal="center" vertical="center"/>
    </xf>
    <xf numFmtId="0" fontId="49" fillId="0" borderId="97" xfId="2" applyFont="1" applyBorder="1" applyAlignment="1">
      <alignment horizontal="right" vertical="center"/>
    </xf>
    <xf numFmtId="0" fontId="49" fillId="0" borderId="30" xfId="2" applyFont="1" applyBorder="1" applyAlignment="1">
      <alignment horizontal="center" vertical="center"/>
    </xf>
    <xf numFmtId="168" fontId="16" fillId="2" borderId="5" xfId="2" applyNumberFormat="1" applyFont="1" applyFill="1" applyBorder="1" applyAlignment="1">
      <alignment horizontal="center" vertical="center"/>
    </xf>
    <xf numFmtId="4" fontId="16" fillId="0" borderId="97" xfId="2" applyNumberFormat="1" applyFont="1" applyBorder="1" applyAlignment="1">
      <alignment horizontal="center" vertical="center"/>
    </xf>
    <xf numFmtId="0" fontId="30" fillId="0" borderId="2" xfId="2" applyFont="1" applyBorder="1" applyAlignment="1">
      <alignment horizontal="center" vertical="center"/>
    </xf>
    <xf numFmtId="0" fontId="30" fillId="0" borderId="97" xfId="2" applyFont="1" applyBorder="1" applyAlignment="1">
      <alignment horizontal="right" vertical="center"/>
    </xf>
    <xf numFmtId="0" fontId="30" fillId="0" borderId="30" xfId="2" applyFont="1" applyBorder="1" applyAlignment="1">
      <alignment horizontal="center" vertical="center"/>
    </xf>
    <xf numFmtId="168" fontId="17" fillId="0" borderId="2" xfId="2" applyNumberFormat="1" applyFont="1" applyBorder="1" applyAlignment="1">
      <alignment horizontal="center" vertical="center"/>
    </xf>
    <xf numFmtId="0" fontId="30" fillId="0" borderId="110" xfId="2" applyFont="1" applyBorder="1" applyAlignment="1">
      <alignment horizontal="right" vertical="center"/>
    </xf>
    <xf numFmtId="168" fontId="17" fillId="0" borderId="6" xfId="2" applyNumberFormat="1" applyFont="1" applyBorder="1" applyAlignment="1">
      <alignment horizontal="center" vertical="center"/>
    </xf>
    <xf numFmtId="4" fontId="16" fillId="0" borderId="110" xfId="2" applyNumberFormat="1" applyFont="1" applyBorder="1" applyAlignment="1">
      <alignment horizontal="center" vertical="center"/>
    </xf>
    <xf numFmtId="0" fontId="49" fillId="0" borderId="97" xfId="2" applyFont="1" applyBorder="1" applyAlignment="1">
      <alignment horizontal="right" vertical="center" wrapText="1"/>
    </xf>
    <xf numFmtId="0" fontId="49" fillId="0" borderId="4" xfId="2" applyFont="1" applyBorder="1" applyAlignment="1">
      <alignment horizontal="center" vertical="center"/>
    </xf>
    <xf numFmtId="4" fontId="16" fillId="2" borderId="111" xfId="2" applyNumberFormat="1" applyFont="1" applyFill="1" applyBorder="1" applyAlignment="1">
      <alignment horizontal="center" vertical="center"/>
    </xf>
    <xf numFmtId="4" fontId="17" fillId="0" borderId="5" xfId="2" applyNumberFormat="1" applyFont="1" applyBorder="1" applyAlignment="1">
      <alignment horizontal="center" vertical="center"/>
    </xf>
    <xf numFmtId="4" fontId="17" fillId="0" borderId="97" xfId="2" applyNumberFormat="1" applyFont="1" applyBorder="1" applyAlignment="1">
      <alignment horizontal="center" vertical="center"/>
    </xf>
    <xf numFmtId="0" fontId="30" fillId="0" borderId="6" xfId="2" applyFont="1" applyBorder="1" applyAlignment="1">
      <alignment horizontal="center" vertical="center"/>
    </xf>
    <xf numFmtId="4" fontId="17" fillId="0" borderId="110" xfId="2" applyNumberFormat="1" applyFont="1" applyBorder="1" applyAlignment="1">
      <alignment horizontal="center" vertical="center"/>
    </xf>
    <xf numFmtId="0" fontId="16" fillId="0" borderId="126" xfId="2" applyFont="1" applyBorder="1" applyAlignment="1">
      <alignment horizontal="center" vertical="center"/>
    </xf>
    <xf numFmtId="168" fontId="16" fillId="2" borderId="115" xfId="2" applyNumberFormat="1" applyFont="1" applyFill="1" applyBorder="1" applyAlignment="1">
      <alignment horizontal="center" vertical="center"/>
    </xf>
    <xf numFmtId="4" fontId="16" fillId="0" borderId="1" xfId="2" applyNumberFormat="1" applyFont="1" applyBorder="1" applyAlignment="1">
      <alignment horizontal="center" vertical="center"/>
    </xf>
    <xf numFmtId="0" fontId="16" fillId="0" borderId="122" xfId="2" applyFont="1" applyBorder="1" applyAlignment="1" applyProtection="1">
      <alignment horizontal="center" vertical="center"/>
      <protection locked="0"/>
    </xf>
    <xf numFmtId="168" fontId="16" fillId="2" borderId="111" xfId="2" applyNumberFormat="1" applyFont="1" applyFill="1" applyBorder="1" applyAlignment="1">
      <alignment horizontal="center" vertical="center"/>
    </xf>
    <xf numFmtId="0" fontId="49" fillId="0" borderId="98" xfId="2" applyFont="1" applyBorder="1" applyAlignment="1" applyProtection="1">
      <alignment horizontal="right" vertical="center"/>
      <protection locked="0"/>
    </xf>
    <xf numFmtId="4" fontId="49" fillId="2" borderId="97" xfId="2" applyNumberFormat="1" applyFont="1" applyFill="1" applyBorder="1" applyAlignment="1" applyProtection="1">
      <alignment horizontal="center" vertical="center"/>
      <protection locked="0"/>
    </xf>
    <xf numFmtId="0" fontId="49" fillId="0" borderId="3" xfId="2" applyFont="1" applyBorder="1" applyAlignment="1">
      <alignment horizontal="center" vertical="center"/>
    </xf>
    <xf numFmtId="0" fontId="49" fillId="0" borderId="100" xfId="2" applyFont="1" applyBorder="1" applyAlignment="1" applyProtection="1">
      <alignment horizontal="right" vertical="center"/>
      <protection locked="0"/>
    </xf>
    <xf numFmtId="4" fontId="17" fillId="0" borderId="10" xfId="2" applyNumberFormat="1" applyFont="1" applyBorder="1" applyAlignment="1">
      <alignment horizontal="center" vertical="center"/>
    </xf>
    <xf numFmtId="0" fontId="16" fillId="0" borderId="122" xfId="2" applyFont="1" applyBorder="1" applyAlignment="1" applyProtection="1">
      <alignment horizontal="center" vertical="center" wrapText="1"/>
      <protection locked="0"/>
    </xf>
    <xf numFmtId="168" fontId="16" fillId="2" borderId="111" xfId="2" applyNumberFormat="1" applyFont="1" applyFill="1" applyBorder="1" applyAlignment="1" applyProtection="1">
      <alignment horizontal="center" vertical="center"/>
      <protection locked="0"/>
    </xf>
    <xf numFmtId="4" fontId="17" fillId="0" borderId="4" xfId="2" applyNumberFormat="1" applyFont="1" applyBorder="1" applyAlignment="1">
      <alignment horizontal="center" vertical="center"/>
    </xf>
    <xf numFmtId="168" fontId="49" fillId="2" borderId="97" xfId="2" applyNumberFormat="1" applyFont="1" applyFill="1" applyBorder="1" applyAlignment="1" applyProtection="1">
      <alignment horizontal="center" vertical="center"/>
      <protection locked="0"/>
    </xf>
    <xf numFmtId="4" fontId="17" fillId="0" borderId="97" xfId="2" applyNumberFormat="1" applyFont="1" applyBorder="1" applyAlignment="1" applyProtection="1">
      <alignment horizontal="center" vertical="center"/>
      <protection locked="0"/>
    </xf>
    <xf numFmtId="0" fontId="49" fillId="0" borderId="100" xfId="2" applyFont="1" applyBorder="1" applyAlignment="1">
      <alignment horizontal="right" vertical="center"/>
    </xf>
    <xf numFmtId="4" fontId="16" fillId="2" borderId="40" xfId="2" applyNumberFormat="1" applyFont="1" applyFill="1" applyBorder="1" applyAlignment="1">
      <alignment horizontal="center" vertical="center"/>
    </xf>
    <xf numFmtId="4" fontId="17" fillId="0" borderId="1" xfId="2" applyNumberFormat="1" applyFont="1" applyBorder="1" applyAlignment="1">
      <alignment horizontal="center" vertical="center"/>
    </xf>
    <xf numFmtId="4" fontId="16" fillId="0" borderId="115" xfId="2" applyNumberFormat="1" applyFont="1" applyBorder="1" applyAlignment="1" applyProtection="1">
      <alignment horizontal="center" vertical="center"/>
      <protection locked="0"/>
    </xf>
    <xf numFmtId="0" fontId="16" fillId="0" borderId="42" xfId="2" applyFont="1" applyBorder="1" applyAlignment="1">
      <alignment horizontal="center" vertical="center" wrapText="1"/>
    </xf>
    <xf numFmtId="4" fontId="16" fillId="0" borderId="40" xfId="2" applyNumberFormat="1" applyFont="1" applyBorder="1" applyAlignment="1" applyProtection="1">
      <alignment horizontal="center" vertical="center"/>
      <protection locked="0"/>
    </xf>
    <xf numFmtId="0" fontId="16" fillId="0" borderId="89" xfId="2" applyFont="1" applyBorder="1" applyAlignment="1">
      <alignment horizontal="center" vertical="center"/>
    </xf>
    <xf numFmtId="0" fontId="16" fillId="0" borderId="128" xfId="2" applyFont="1" applyBorder="1" applyAlignment="1">
      <alignment horizontal="center" vertical="center"/>
    </xf>
    <xf numFmtId="168" fontId="16" fillId="0" borderId="129" xfId="2" applyNumberFormat="1" applyFont="1" applyBorder="1" applyAlignment="1" applyProtection="1">
      <alignment horizontal="center" vertical="center"/>
      <protection locked="0"/>
    </xf>
    <xf numFmtId="4" fontId="51" fillId="0" borderId="1" xfId="2" applyNumberFormat="1" applyFont="1" applyBorder="1" applyAlignment="1" applyProtection="1">
      <alignment horizontal="center" vertical="center"/>
      <protection locked="0"/>
    </xf>
    <xf numFmtId="4" fontId="51" fillId="0" borderId="129" xfId="2" applyNumberFormat="1" applyFont="1" applyBorder="1" applyAlignment="1" applyProtection="1">
      <alignment horizontal="center" vertical="center"/>
      <protection locked="0"/>
    </xf>
    <xf numFmtId="168" fontId="16" fillId="2" borderId="129" xfId="2" applyNumberFormat="1" applyFont="1" applyFill="1" applyBorder="1" applyAlignment="1" applyProtection="1">
      <alignment horizontal="center" vertical="center"/>
      <protection locked="0"/>
    </xf>
    <xf numFmtId="4" fontId="16" fillId="0" borderId="42" xfId="2" applyNumberFormat="1" applyFont="1" applyBorder="1" applyAlignment="1" applyProtection="1">
      <alignment horizontal="center" vertical="center"/>
      <protection locked="0"/>
    </xf>
    <xf numFmtId="4" fontId="51" fillId="0" borderId="40" xfId="2" applyNumberFormat="1" applyFont="1" applyBorder="1" applyAlignment="1" applyProtection="1">
      <alignment horizontal="center" vertical="center"/>
      <protection locked="0"/>
    </xf>
    <xf numFmtId="0" fontId="52" fillId="0" borderId="0" xfId="2" applyFont="1"/>
    <xf numFmtId="0" fontId="22" fillId="0" borderId="4" xfId="2" applyFont="1" applyBorder="1" applyAlignment="1">
      <alignment horizontal="center" vertical="center"/>
    </xf>
    <xf numFmtId="0" fontId="22" fillId="0" borderId="122" xfId="2" applyFont="1" applyBorder="1" applyAlignment="1" applyProtection="1">
      <alignment horizontal="center" vertical="center"/>
      <protection locked="0"/>
    </xf>
    <xf numFmtId="169" fontId="22" fillId="2" borderId="111" xfId="2" applyNumberFormat="1" applyFont="1" applyFill="1" applyBorder="1" applyAlignment="1">
      <alignment horizontal="center" vertical="center"/>
    </xf>
    <xf numFmtId="4" fontId="22" fillId="0" borderId="111" xfId="2" applyNumberFormat="1" applyFont="1" applyBorder="1" applyAlignment="1">
      <alignment horizontal="center" vertical="center"/>
    </xf>
    <xf numFmtId="1" fontId="49" fillId="0" borderId="2" xfId="2" applyNumberFormat="1" applyFont="1" applyBorder="1" applyAlignment="1">
      <alignment horizontal="center" vertical="center"/>
    </xf>
    <xf numFmtId="4" fontId="49" fillId="4" borderId="97" xfId="2" applyNumberFormat="1" applyFont="1" applyFill="1" applyBorder="1" applyAlignment="1" applyProtection="1">
      <alignment horizontal="center" vertical="center"/>
      <protection locked="0"/>
    </xf>
    <xf numFmtId="4" fontId="49" fillId="0" borderId="97" xfId="2" applyNumberFormat="1" applyFont="1" applyBorder="1" applyAlignment="1" applyProtection="1">
      <alignment horizontal="center" vertical="center"/>
      <protection locked="0"/>
    </xf>
    <xf numFmtId="1" fontId="49" fillId="0" borderId="3" xfId="2" applyNumberFormat="1" applyFont="1" applyBorder="1" applyAlignment="1">
      <alignment horizontal="center" vertical="center"/>
    </xf>
    <xf numFmtId="4" fontId="49" fillId="4" borderId="99" xfId="2" applyNumberFormat="1" applyFont="1" applyFill="1" applyBorder="1" applyAlignment="1" applyProtection="1">
      <alignment horizontal="center" vertical="center"/>
      <protection locked="0"/>
    </xf>
    <xf numFmtId="4" fontId="49" fillId="0" borderId="99" xfId="2" applyNumberFormat="1" applyFont="1" applyBorder="1" applyAlignment="1" applyProtection="1">
      <alignment horizontal="center" vertical="center"/>
      <protection locked="0"/>
    </xf>
    <xf numFmtId="0" fontId="39" fillId="0" borderId="2" xfId="2" applyFont="1" applyBorder="1" applyAlignment="1">
      <alignment horizontal="center" vertical="center"/>
    </xf>
    <xf numFmtId="0" fontId="39" fillId="0" borderId="98" xfId="2" applyFont="1" applyBorder="1" applyAlignment="1" applyProtection="1">
      <alignment horizontal="right" vertical="center"/>
      <protection locked="0"/>
    </xf>
    <xf numFmtId="4" fontId="39" fillId="2" borderId="97" xfId="2" applyNumberFormat="1" applyFont="1" applyFill="1" applyBorder="1" applyAlignment="1" applyProtection="1">
      <alignment horizontal="center" vertical="center"/>
      <protection locked="0"/>
    </xf>
    <xf numFmtId="4" fontId="39" fillId="0" borderId="97" xfId="2" applyNumberFormat="1" applyFont="1" applyBorder="1" applyAlignment="1" applyProtection="1">
      <alignment horizontal="center" vertical="center"/>
      <protection locked="0"/>
    </xf>
    <xf numFmtId="0" fontId="49" fillId="0" borderId="6" xfId="2" applyFont="1" applyBorder="1" applyAlignment="1">
      <alignment horizontal="center" vertical="center"/>
    </xf>
    <xf numFmtId="0" fontId="49" fillId="0" borderId="130" xfId="2" applyFont="1" applyBorder="1" applyAlignment="1" applyProtection="1">
      <alignment horizontal="center" vertical="center"/>
      <protection locked="0"/>
    </xf>
    <xf numFmtId="1" fontId="49" fillId="0" borderId="6" xfId="2" applyNumberFormat="1" applyFont="1" applyBorder="1" applyAlignment="1">
      <alignment horizontal="center" vertical="center"/>
    </xf>
    <xf numFmtId="4" fontId="49" fillId="4" borderId="110" xfId="2" applyNumberFormat="1" applyFont="1" applyFill="1" applyBorder="1" applyAlignment="1" applyProtection="1">
      <alignment horizontal="center" vertical="center"/>
      <protection locked="0"/>
    </xf>
    <xf numFmtId="4" fontId="49" fillId="0" borderId="110" xfId="2" applyNumberFormat="1" applyFont="1" applyBorder="1" applyAlignment="1" applyProtection="1">
      <alignment horizontal="center" vertical="center"/>
      <protection locked="0"/>
    </xf>
    <xf numFmtId="0" fontId="49" fillId="0" borderId="122" xfId="2" applyFont="1" applyBorder="1" applyAlignment="1">
      <alignment horizontal="right" vertical="center"/>
    </xf>
    <xf numFmtId="0" fontId="49" fillId="0" borderId="98" xfId="2" applyFont="1" applyBorder="1" applyAlignment="1">
      <alignment horizontal="right" vertical="center"/>
    </xf>
    <xf numFmtId="0" fontId="49" fillId="0" borderId="124" xfId="2" applyFont="1" applyBorder="1" applyAlignment="1">
      <alignment horizontal="right" vertical="center"/>
    </xf>
    <xf numFmtId="0" fontId="49" fillId="0" borderId="18" xfId="2" applyFont="1" applyBorder="1" applyAlignment="1">
      <alignment horizontal="right" vertical="center"/>
    </xf>
  </cellXfs>
  <cellStyles count="5">
    <cellStyle name="Comma 2 5" xfId="4" xr:uid="{5C14EACE-1E4F-4C9B-9583-B4EAC8AC5BB2}"/>
    <cellStyle name="Comma 9" xfId="3" xr:uid="{4890ABC8-5900-4C42-8F70-4A5C6AD13ECF}"/>
    <cellStyle name="Įprastas" xfId="0" builtinId="0"/>
    <cellStyle name="Normal 2 7" xfId="2" xr:uid="{9EAA3B05-8535-4AFF-B91A-823C1627597E}"/>
    <cellStyle name="Normal 4 2" xfId="1" xr:uid="{E6673429-A564-45D2-A92C-A695434888B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egula.lt/Bendri%20darbai/Ekonomistes/EKONOMIS/PLANAI/2008/Vartotojai/Rita%20Raisutiene/2006P/planas2006-13-11.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_serveris\Users\Astute\AppData\Local\Microsoft\Windows\Temporary%20Internet%20Files\Content.Outlook\GDJBI96V\Bendri%20darbai\Ekonomistes\EKONOMIS\PLANAI\2008\Vartotojai\Rita%20Raisutiene\2006P\planas2006-13-11.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er/Dropbox%20(vilnius%20economics)/Ve%20Team%20Folder/_Projektai/_VANDUO/Kedainiu%20vandenys/_2015%20RAS/KEDVAN_modelis_0520.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Vartotojai\Rita%20Raisutiene\2010\ANALIZ&#278;S\planas2010(kopija1)k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endri%20darbai\Ekonomistes\EKONOMIS\PLANAI\2008\Vartotojai\Rita%20Raisutiene\2006P\planas2006-13-1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endri%20darbai/Ekonomistes/EKONOMIS/PLANAI/2008/Vartotojai/Rita%20Raisutiene/2006P/planas2006-13-1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ygis/Desktop/E:/Bendri%20darbai/Ekonomistes/EKONOMIS/PLANAI/2008/Vartotojai/Rita%20Raisutiene/2006P/planas2006-13-1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Bendri%20darbai\Ekonomistes\EKONOMIS\PLANAI\2008\Vartotojai\Rita%20Raisutiene\2006P\planas2006-13-1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USERS\Grazvyda\2005\S&#261;naud&#371;%20pl%202005-baz12-2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_serveris\bendra\Bendri%20darbai\Ekonomistes\EKONOMIS\PLANAI\2008\Vartotojai\Rita%20Raisutiene\2006P\planas2006-13-1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USERS\Grazvyda\2005\S&#261;naud&#371;%20pl%202005-baz12-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Rapolas/Dropbox/_enerlink%20baltic/_projektai/201507%20Nem&#279;&#382;io%20komunalininkas/_modelis/rezultatai%200929%20FINAL/NMK_modelis_09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Realizacija"/>
      <sheetName val="bendra"/>
      <sheetName val="sg_viso_"/>
      <sheetName val="sg viso"/>
      <sheetName val="Prices"/>
      <sheetName val="lentele5"/>
      <sheetName val="Pradžia"/>
      <sheetName val="1. DK_grupes"/>
      <sheetName val="sg_viso_1"/>
      <sheetName val="naud_atl_"/>
      <sheetName val="el_en_g_"/>
      <sheetName val="išl_el_"/>
      <sheetName val="išl_el__G"/>
      <sheetName val="sg_viso"/>
      <sheetName val="_"/>
      <sheetName val="1.vardai"/>
      <sheetName val="wp_sarasai"/>
      <sheetName val="Mazutas mėnesiais"/>
      <sheetName val="0.vardai"/>
      <sheetName val="Kontrole"/>
      <sheetName val="Pav.tvarkyklė"/>
      <sheetName val="1__DK_gru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Prices"/>
      <sheetName val="sg_viso_"/>
      <sheetName val="naud_atl_"/>
      <sheetName val="el_en_g_"/>
      <sheetName val="išl_el_"/>
      <sheetName val="išl_el__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e"/>
      <sheetName val="Kontrole (2)"/>
      <sheetName val="Pradžia"/>
      <sheetName val="Kontrolė"/>
      <sheetName val="Rezultatų suvestinė"/>
      <sheetName val="Nešiklių nustatymas"/>
      <sheetName val="Sąnaudų grupavimas"/>
      <sheetName val="Kaštų grupavimas"/>
      <sheetName val="map Personalas"/>
      <sheetName val="I"/>
      <sheetName val="II"/>
      <sheetName val="III"/>
      <sheetName val="IV"/>
      <sheetName val="Transportas"/>
      <sheetName val="Personalas detaliai"/>
      <sheetName val="Turtas Nenaudojamas"/>
      <sheetName val="nudevetas"/>
      <sheetName val="Pajamų priskyrimas"/>
      <sheetName val="Turto priskyrimas"/>
      <sheetName val="dot.projektu lik.sutikrinimas"/>
      <sheetName val="Turto perskaičiavimas"/>
      <sheetName val="Finansinė atskaitomybė"/>
      <sheetName val="Personalo priskyrimas"/>
      <sheetName val="Paslaugų kiekiai"/>
      <sheetName val="Technologiniai rodikliai"/>
      <sheetName val="Energetinis ūkis"/>
      <sheetName val="Investicijos"/>
      <sheetName val="Skaitikliai"/>
      <sheetName val="Ataskaitos --&gt;"/>
      <sheetName val="1"/>
      <sheetName val="2"/>
      <sheetName val="3"/>
      <sheetName val="4"/>
      <sheetName val="5"/>
      <sheetName val="6"/>
      <sheetName val="7"/>
      <sheetName val="8"/>
      <sheetName val="9"/>
      <sheetName val="10"/>
      <sheetName val="11"/>
      <sheetName val="12"/>
      <sheetName val="13"/>
      <sheetName val="14"/>
      <sheetName val="15"/>
      <sheetName val="38"/>
      <sheetName val="38e"/>
      <sheetName val="39e"/>
      <sheetName val="Didžioji knyga"/>
      <sheetName val="2.turtas"/>
      <sheetName val="3.turtas"/>
      <sheetName val="1.vardai"/>
      <sheetName val="4.turtas"/>
      <sheetName val="3.pagr"/>
      <sheetName val="3-1"/>
      <sheetName val="3-2"/>
      <sheetName val="3-3"/>
      <sheetName val="3-4"/>
      <sheetName val="Kontrole_(2)"/>
      <sheetName val="Rezultatų_suvestinė"/>
      <sheetName val="Nešiklių_nustatymas"/>
      <sheetName val="Sąnaudų_grupavimas"/>
      <sheetName val="Kaštų_grupavimas"/>
      <sheetName val="map_Personalas"/>
      <sheetName val="Personalas_detaliai"/>
      <sheetName val="Turtas_Nenaudojamas"/>
      <sheetName val="Pajamų_priskyrimas"/>
      <sheetName val="Turto_priskyrimas"/>
      <sheetName val="dot_projektu_lik_sutikrinimas"/>
      <sheetName val="Turto_perskaičiavimas"/>
      <sheetName val="Finansinė_atskaitomybė"/>
      <sheetName val="Personalo_priskyrimas"/>
      <sheetName val="Paslaugų_kiekiai"/>
      <sheetName val="Technologiniai_rodikliai"/>
      <sheetName val="Energetinis_ūkis"/>
      <sheetName val="Ataskaitos_--&gt;"/>
      <sheetName val="Didžioji_knyga"/>
      <sheetName val="2_turtas"/>
      <sheetName val="3_turtas"/>
      <sheetName val="1_vardai"/>
      <sheetName val="4_turtas"/>
      <sheetName val="3_pag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elaidos"/>
      <sheetName val="dkainos"/>
      <sheetName val="kainos"/>
      <sheetName val="suv"/>
      <sheetName val="suv(paskutinis)"/>
      <sheetName val="sg viso "/>
      <sheetName val="mieste"/>
      <sheetName val="elektrine"/>
      <sheetName val="KRK"/>
      <sheetName val="LRK"/>
      <sheetName val="pirkta"/>
      <sheetName val="PK"/>
      <sheetName val="MK"/>
      <sheetName val="rajone"/>
      <sheetName val="balansas"/>
      <sheetName val="naud.atl."/>
      <sheetName val="priel"/>
      <sheetName val="el.en.g."/>
      <sheetName val="elektra"/>
      <sheetName val="išl.el."/>
      <sheetName val="tarif"/>
      <sheetName val="išl.el. G"/>
      <sheetName val="draudimai"/>
      <sheetName val="veiklos"/>
      <sheetName val="Janinai"/>
      <sheetName val="Kainų dedamosios"/>
      <sheetName val="PŠ kainos"/>
      <sheetName val="PE"/>
      <sheetName val="GEOTERMOS"/>
      <sheetName val="Mazuto kainos"/>
      <sheetName val="sg viso"/>
      <sheetName val="sg_viso_"/>
      <sheetName val="naud_atl_"/>
      <sheetName val="el_en_g_"/>
      <sheetName val="išl_el_"/>
      <sheetName val="išl_el__G"/>
      <sheetName val="Kainų_dedamosios"/>
      <sheetName val="PŠ_kainos"/>
      <sheetName val="Mazuto_kainos"/>
      <sheetName val="sg_vi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_"/>
      <sheetName val="sg_viso_"/>
      <sheetName val="1. DK_grupes"/>
      <sheetName val="Pradžia"/>
      <sheetName val="1.vardai"/>
      <sheetName val="wp_sarasai"/>
      <sheetName val="Mazutas mėnesiais"/>
      <sheetName val="sg viso"/>
      <sheetName val="0.vardai"/>
      <sheetName val="lentele5"/>
      <sheetName val="Pav.tvarkyklė"/>
      <sheetName val="sg_viso_1"/>
      <sheetName val="naud_atl_"/>
      <sheetName val="el_en_g_"/>
      <sheetName val="išl_el_"/>
      <sheetName val="išl_el__G"/>
      <sheetName val="1__DK_grupes"/>
      <sheetName val="1_vardai"/>
      <sheetName val="Mazutas_mėnesiais"/>
      <sheetName val="sg_viso"/>
      <sheetName val="0_varda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sg_viso_"/>
      <sheetName val="1. DK_grupes"/>
      <sheetName val="Pradžia"/>
      <sheetName val="_"/>
      <sheetName val="1.vardai"/>
      <sheetName val="wp_sarasai"/>
      <sheetName val="Mazutas mėnesiais"/>
      <sheetName val="0.vardai"/>
      <sheetName val="sg vi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ybaK"/>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sg_viso_"/>
      <sheetName val="1. DK_grupes"/>
      <sheetName val="Pradžia"/>
      <sheetName val="_"/>
      <sheetName val="sg_viso_1"/>
      <sheetName val="naud_atl_"/>
      <sheetName val="el_en_g_"/>
      <sheetName val="išl_el_"/>
      <sheetName val="išl_el__G"/>
      <sheetName val="1__DK_gru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K"/>
      <sheetName val="MK"/>
      <sheetName val="rajone"/>
      <sheetName val="pirkta"/>
      <sheetName val="balansas"/>
      <sheetName val="naud.atl."/>
      <sheetName val="el.en.g."/>
      <sheetName val="išl.el."/>
      <sheetName val="tarif"/>
      <sheetName val="išl.el. G"/>
      <sheetName val="BŪĮ"/>
      <sheetName val="draudimai"/>
      <sheetName val="veiklos"/>
      <sheetName val="bendra"/>
      <sheetName val="sg_viso_"/>
      <sheetName val="naud_atl_"/>
      <sheetName val="el_en_g_"/>
      <sheetName val="išl_el_"/>
      <sheetName val="išl_el__G"/>
      <sheetName val="sg viso"/>
      <sheetName val="sg_viso_1"/>
      <sheetName val="naud_atl_1"/>
      <sheetName val="el_en_g_1"/>
      <sheetName val="išl_el_1"/>
      <sheetName val="išl_el__G1"/>
      <sheetName val="sg_vi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sg_viso_"/>
      <sheetName val="sg viso"/>
      <sheetName val="sg_viso_1"/>
      <sheetName val="naud_atl_"/>
      <sheetName val="el_en_g_"/>
      <sheetName val="išl_el_"/>
      <sheetName val="išl_el__G"/>
      <sheetName val="sg_vi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K"/>
      <sheetName val="MK"/>
      <sheetName val="rajone"/>
      <sheetName val="pirkta"/>
      <sheetName val="balansas"/>
      <sheetName val="naud.atl."/>
      <sheetName val="el.en.g."/>
      <sheetName val="išl.el."/>
      <sheetName val="tarif"/>
      <sheetName val="išl.el. G"/>
      <sheetName val="BŪĮ"/>
      <sheetName val="draudimai"/>
      <sheetName val="veiklos"/>
      <sheetName val="sg_viso_"/>
      <sheetName val="naud_atl_"/>
      <sheetName val="el_en_g_"/>
      <sheetName val="išl_el_"/>
      <sheetName val="išl_el__G"/>
      <sheetName val="sg viso"/>
      <sheetName val="bendra"/>
      <sheetName val="sg_viso_1"/>
      <sheetName val="naud_atl_1"/>
      <sheetName val="el_en_g_1"/>
      <sheetName val="išl_el_1"/>
      <sheetName val="išl_el__G1"/>
      <sheetName val="sg_vi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
      <sheetName val="Turinys"/>
      <sheetName val="AR"/>
      <sheetName val="Suvestinė"/>
      <sheetName val="Pradžia"/>
      <sheetName val="0.Nešikliai"/>
      <sheetName val="1.DK"/>
      <sheetName val="2.Sąnaudos"/>
      <sheetName val="2a"/>
      <sheetName val="3.Personalas"/>
      <sheetName val="4.Turtas"/>
      <sheetName val="5.Rezervas"/>
      <sheetName val="6.Pajamos"/>
      <sheetName val="7.SandoriaiVV"/>
      <sheetName val="8.Balansas"/>
      <sheetName val="2b"/>
      <sheetName val="Kontrolė"/>
      <sheetName val="Kontrole"/>
      <sheetName val="1"/>
      <sheetName val="2"/>
      <sheetName val="3"/>
      <sheetName val="4"/>
      <sheetName val="5-1"/>
      <sheetName val="5-2"/>
      <sheetName val="5-3"/>
      <sheetName val="5-5"/>
      <sheetName val="5-7"/>
      <sheetName val="5-8"/>
      <sheetName val="7"/>
      <sheetName val="8"/>
      <sheetName val="9"/>
      <sheetName val="10"/>
      <sheetName val="13"/>
      <sheetName val="14"/>
      <sheetName val="15"/>
      <sheetName val="16"/>
      <sheetName val="17"/>
      <sheetName val="AR_p"/>
      <sheetName val="1.vardai"/>
    </sheetNames>
    <sheetDataSet>
      <sheetData sheetId="0">
        <row r="17">
          <cell r="H17" t="str">
            <v>0.Gamybos_šaltinis_AŠT</v>
          </cell>
        </row>
        <row r="18">
          <cell r="H18" t="str">
            <v>0.Gamybos_šaltinis_Kaimas</v>
          </cell>
        </row>
        <row r="19">
          <cell r="H19" t="str">
            <v>I.Gamyba</v>
          </cell>
        </row>
        <row r="20">
          <cell r="H20" t="str">
            <v>I.Rezervas</v>
          </cell>
        </row>
        <row r="21">
          <cell r="H21" t="str">
            <v>I.Perdavimas</v>
          </cell>
        </row>
        <row r="22">
          <cell r="H22" t="str">
            <v>I.Mažm_aptarnavimas</v>
          </cell>
        </row>
        <row r="23">
          <cell r="H23" t="str">
            <v>I.Sis_priežiūra</v>
          </cell>
        </row>
        <row r="24">
          <cell r="H24" t="str">
            <v>I.Sis_rekonstrukcija</v>
          </cell>
        </row>
        <row r="25">
          <cell r="H25" t="str">
            <v>I.ATL</v>
          </cell>
        </row>
        <row r="26">
          <cell r="H26" t="str">
            <v>I.Vanduo</v>
          </cell>
        </row>
        <row r="27">
          <cell r="H27" t="str">
            <v>I.Nereguliuojama</v>
          </cell>
        </row>
        <row r="28">
          <cell r="H28" t="str">
            <v>-</v>
          </cell>
        </row>
        <row r="29">
          <cell r="H29" t="str">
            <v>-</v>
          </cell>
        </row>
        <row r="30">
          <cell r="H30" t="str">
            <v>-</v>
          </cell>
        </row>
        <row r="31">
          <cell r="H31" t="str">
            <v>-</v>
          </cell>
        </row>
        <row r="32">
          <cell r="H32" t="str">
            <v>-</v>
          </cell>
        </row>
        <row r="33">
          <cell r="H33" t="str">
            <v>I.Perteklinė_galia</v>
          </cell>
        </row>
        <row r="34">
          <cell r="H34" t="str">
            <v>II.Infrastruktūros_eksploatacija</v>
          </cell>
        </row>
        <row r="35">
          <cell r="H35" t="str">
            <v>II.Pardavimai</v>
          </cell>
        </row>
        <row r="36">
          <cell r="H36" t="str">
            <v>II.Sandėlis</v>
          </cell>
        </row>
        <row r="37">
          <cell r="H37" t="str">
            <v>II.Transportas</v>
          </cell>
        </row>
        <row r="38">
          <cell r="H38" t="str">
            <v>II.Personalas</v>
          </cell>
        </row>
        <row r="39">
          <cell r="H39" t="str">
            <v>II.Dirbtuvės</v>
          </cell>
        </row>
        <row r="40">
          <cell r="H40" t="str">
            <v>- - -</v>
          </cell>
        </row>
        <row r="41">
          <cell r="H41" t="str">
            <v>- - -</v>
          </cell>
        </row>
        <row r="42">
          <cell r="H42" t="str">
            <v>- - -</v>
          </cell>
        </row>
        <row r="43">
          <cell r="H43" t="str">
            <v>- - -</v>
          </cell>
        </row>
        <row r="44">
          <cell r="H44" t="str">
            <v>III.ADMIN</v>
          </cell>
        </row>
        <row r="45">
          <cell r="H45" t="str">
            <v>IV.NEPAS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ACA21-0395-4539-809E-15EEF55F7015}">
  <sheetPr codeName="Sheet3">
    <tabColor theme="0" tint="-0.14999847407452621"/>
  </sheetPr>
  <dimension ref="C2:E25"/>
  <sheetViews>
    <sheetView showGridLines="0" workbookViewId="0">
      <selection activeCell="D91" sqref="D91:K95"/>
    </sheetView>
  </sheetViews>
  <sheetFormatPr defaultRowHeight="15"/>
  <cols>
    <col min="3" max="3" width="10.140625" customWidth="1"/>
    <col min="4" max="4" width="58.140625" customWidth="1"/>
    <col min="5" max="5" width="25.85546875" customWidth="1"/>
    <col min="6" max="6" width="31.140625" customWidth="1"/>
  </cols>
  <sheetData>
    <row r="2" spans="3:5" ht="60">
      <c r="E2" s="1" t="s">
        <v>0</v>
      </c>
    </row>
    <row r="3" spans="3:5" ht="47.25">
      <c r="C3" s="1"/>
      <c r="D3" s="2" t="s">
        <v>1</v>
      </c>
    </row>
    <row r="4" spans="3:5" ht="15.75" thickBot="1"/>
    <row r="5" spans="3:5" ht="15.75" thickBot="1">
      <c r="C5" s="3" t="s">
        <v>2</v>
      </c>
      <c r="D5" s="3" t="s">
        <v>3</v>
      </c>
      <c r="E5" s="4" t="s">
        <v>4</v>
      </c>
    </row>
    <row r="6" spans="3:5">
      <c r="C6" s="5" t="s">
        <v>5</v>
      </c>
      <c r="D6" s="6" t="s">
        <v>6</v>
      </c>
      <c r="E6" s="7"/>
    </row>
    <row r="7" spans="3:5">
      <c r="C7" s="5" t="s">
        <v>7</v>
      </c>
      <c r="D7" s="8" t="s">
        <v>8</v>
      </c>
      <c r="E7" s="5">
        <v>4</v>
      </c>
    </row>
    <row r="8" spans="3:5">
      <c r="C8" s="5" t="s">
        <v>7</v>
      </c>
      <c r="D8" s="8" t="s">
        <v>9</v>
      </c>
      <c r="E8" s="9" t="s">
        <v>10</v>
      </c>
    </row>
    <row r="9" spans="3:5" ht="15.75" thickBot="1">
      <c r="C9" s="10" t="s">
        <v>7</v>
      </c>
      <c r="D9" s="11" t="s">
        <v>11</v>
      </c>
      <c r="E9" s="10" t="s">
        <v>10</v>
      </c>
    </row>
    <row r="10" spans="3:5">
      <c r="C10" s="12" t="s">
        <v>12</v>
      </c>
      <c r="D10" s="13" t="s">
        <v>13</v>
      </c>
      <c r="E10" s="12"/>
    </row>
    <row r="11" spans="3:5">
      <c r="C11" s="14" t="s">
        <v>14</v>
      </c>
      <c r="D11" s="15" t="s">
        <v>15</v>
      </c>
      <c r="E11" s="14" t="s">
        <v>16</v>
      </c>
    </row>
    <row r="12" spans="3:5">
      <c r="C12" s="16" t="s">
        <v>17</v>
      </c>
      <c r="D12" s="17" t="s">
        <v>18</v>
      </c>
      <c r="E12" s="16" t="s">
        <v>19</v>
      </c>
    </row>
    <row r="13" spans="3:5">
      <c r="C13" s="5" t="s">
        <v>20</v>
      </c>
      <c r="D13" s="18" t="s">
        <v>21</v>
      </c>
      <c r="E13" s="5">
        <v>50</v>
      </c>
    </row>
    <row r="14" spans="3:5" ht="51.75" thickBot="1">
      <c r="C14" s="10" t="s">
        <v>22</v>
      </c>
      <c r="D14" s="19" t="s">
        <v>23</v>
      </c>
      <c r="E14" s="10">
        <v>35</v>
      </c>
    </row>
    <row r="15" spans="3:5">
      <c r="C15" s="12" t="s">
        <v>24</v>
      </c>
      <c r="D15" s="13" t="s">
        <v>25</v>
      </c>
      <c r="E15" s="12"/>
    </row>
    <row r="16" spans="3:5" ht="51">
      <c r="C16" s="10" t="s">
        <v>26</v>
      </c>
      <c r="D16" s="19" t="s">
        <v>27</v>
      </c>
      <c r="E16" s="10">
        <v>10</v>
      </c>
    </row>
    <row r="17" spans="3:5" ht="15.75" thickBot="1">
      <c r="C17" s="20" t="s">
        <v>28</v>
      </c>
      <c r="D17" s="21" t="s">
        <v>29</v>
      </c>
      <c r="E17" s="20">
        <v>5</v>
      </c>
    </row>
    <row r="18" spans="3:5">
      <c r="C18" s="12" t="s">
        <v>30</v>
      </c>
      <c r="D18" s="13" t="s">
        <v>31</v>
      </c>
      <c r="E18" s="12"/>
    </row>
    <row r="19" spans="3:5">
      <c r="C19" s="10" t="s">
        <v>32</v>
      </c>
      <c r="D19" s="18" t="s">
        <v>33</v>
      </c>
      <c r="E19" s="22">
        <v>6</v>
      </c>
    </row>
    <row r="20" spans="3:5" ht="26.25" thickBot="1">
      <c r="C20" s="5" t="s">
        <v>34</v>
      </c>
      <c r="D20" s="19" t="s">
        <v>35</v>
      </c>
      <c r="E20" s="5">
        <v>6</v>
      </c>
    </row>
    <row r="21" spans="3:5">
      <c r="C21" s="12" t="s">
        <v>36</v>
      </c>
      <c r="D21" s="13" t="s">
        <v>37</v>
      </c>
      <c r="E21" s="23"/>
    </row>
    <row r="22" spans="3:5">
      <c r="C22" s="5" t="s">
        <v>38</v>
      </c>
      <c r="D22" s="8" t="s">
        <v>39</v>
      </c>
      <c r="E22" s="5">
        <v>7</v>
      </c>
    </row>
    <row r="23" spans="3:5" ht="26.25" thickBot="1">
      <c r="C23" s="20" t="s">
        <v>40</v>
      </c>
      <c r="D23" s="24" t="s">
        <v>41</v>
      </c>
      <c r="E23" s="20">
        <v>10</v>
      </c>
    </row>
    <row r="24" spans="3:5">
      <c r="C24" s="25"/>
      <c r="E24" s="26"/>
    </row>
    <row r="25" spans="3:5">
      <c r="D25" s="27"/>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2CDB3-63FE-4B44-A6AB-2CBB874D5D2C}">
  <sheetPr codeName="Sheet104">
    <tabColor theme="0" tint="-0.14999847407452621"/>
  </sheetPr>
  <dimension ref="A1:F41"/>
  <sheetViews>
    <sheetView showGridLines="0" zoomScale="80" zoomScaleNormal="80" workbookViewId="0">
      <selection activeCell="D91" sqref="D91:K95"/>
    </sheetView>
  </sheetViews>
  <sheetFormatPr defaultRowHeight="15"/>
  <cols>
    <col min="2" max="2" width="6.7109375" customWidth="1"/>
    <col min="3" max="3" width="88.5703125" customWidth="1"/>
    <col min="4" max="4" width="17.28515625" customWidth="1"/>
    <col min="5" max="5" width="24" customWidth="1"/>
    <col min="6" max="6" width="29.140625" customWidth="1"/>
  </cols>
  <sheetData>
    <row r="1" spans="1:6">
      <c r="A1" s="533"/>
      <c r="B1" s="533"/>
      <c r="C1" s="533"/>
      <c r="D1" s="533"/>
      <c r="E1" s="533"/>
      <c r="F1" s="533"/>
    </row>
    <row r="2" spans="1:6" ht="60">
      <c r="A2" s="533"/>
      <c r="B2" s="533"/>
      <c r="C2" s="533"/>
      <c r="D2" s="533"/>
      <c r="E2" s="533"/>
      <c r="F2" s="1" t="s">
        <v>1126</v>
      </c>
    </row>
    <row r="3" spans="1:6">
      <c r="A3" s="533"/>
      <c r="B3" s="533"/>
      <c r="C3" s="28" t="s">
        <v>1251</v>
      </c>
      <c r="D3" s="533"/>
      <c r="E3" s="533"/>
      <c r="F3" s="533"/>
    </row>
    <row r="4" spans="1:6">
      <c r="A4" s="533"/>
      <c r="B4" s="533"/>
      <c r="C4" s="28" t="s">
        <v>1252</v>
      </c>
      <c r="D4" s="533"/>
      <c r="E4" s="533"/>
      <c r="F4" s="533"/>
    </row>
    <row r="5" spans="1:6">
      <c r="A5" s="533"/>
      <c r="B5" s="533"/>
      <c r="C5" s="533"/>
      <c r="D5" s="533"/>
      <c r="E5" s="533"/>
      <c r="F5" s="533"/>
    </row>
    <row r="6" spans="1:6">
      <c r="A6" s="533"/>
      <c r="B6" s="533"/>
      <c r="C6" s="1097" t="s">
        <v>1127</v>
      </c>
      <c r="D6" s="533"/>
      <c r="E6" s="533"/>
      <c r="F6" s="533"/>
    </row>
    <row r="7" spans="1:6" ht="15.75" thickBot="1">
      <c r="A7" s="533"/>
      <c r="B7" s="533"/>
      <c r="C7" s="533"/>
      <c r="D7" s="533"/>
      <c r="E7" s="533"/>
      <c r="F7" s="533"/>
    </row>
    <row r="8" spans="1:6" ht="15.75" thickBot="1">
      <c r="A8" s="533"/>
      <c r="B8" s="1098" t="s">
        <v>2</v>
      </c>
      <c r="C8" s="1099" t="s">
        <v>1128</v>
      </c>
      <c r="D8" s="1100" t="s">
        <v>681</v>
      </c>
      <c r="E8" s="1101" t="s">
        <v>46</v>
      </c>
      <c r="F8" s="1101" t="s">
        <v>1129</v>
      </c>
    </row>
    <row r="9" spans="1:6" ht="15.75" thickBot="1">
      <c r="A9" s="533"/>
      <c r="B9" s="1099" t="s">
        <v>1130</v>
      </c>
      <c r="C9" s="1099" t="s">
        <v>1131</v>
      </c>
      <c r="D9" s="1099" t="s">
        <v>790</v>
      </c>
      <c r="E9" s="1102">
        <f>E10+E24</f>
        <v>46.820833333333333</v>
      </c>
      <c r="F9" s="1101"/>
    </row>
    <row r="10" spans="1:6" ht="15.75" thickBot="1">
      <c r="A10" s="533"/>
      <c r="B10" s="1103" t="s">
        <v>1132</v>
      </c>
      <c r="C10" s="1103" t="s">
        <v>1133</v>
      </c>
      <c r="D10" s="1103" t="s">
        <v>790</v>
      </c>
      <c r="E10" s="1104">
        <f>E12+E16+E20+E21+E22+E23</f>
        <v>45.487837342567111</v>
      </c>
      <c r="F10" s="1105"/>
    </row>
    <row r="11" spans="1:6" ht="15.75" thickBot="1">
      <c r="A11" s="533"/>
      <c r="B11" s="1106" t="s">
        <v>1134</v>
      </c>
      <c r="C11" s="1106" t="s">
        <v>1135</v>
      </c>
      <c r="D11" s="1106" t="s">
        <v>790</v>
      </c>
      <c r="E11" s="1107">
        <f>E12+E16+E21+E20</f>
        <v>31.708333333333336</v>
      </c>
      <c r="F11" s="1108"/>
    </row>
    <row r="12" spans="1:6">
      <c r="A12" s="533"/>
      <c r="B12" s="1109" t="s">
        <v>135</v>
      </c>
      <c r="C12" s="1109" t="s">
        <v>1136</v>
      </c>
      <c r="D12" s="1110" t="s">
        <v>790</v>
      </c>
      <c r="E12" s="1111">
        <f>SUM(E13:E15)</f>
        <v>11.708333333333334</v>
      </c>
      <c r="F12" s="1112"/>
    </row>
    <row r="13" spans="1:6">
      <c r="A13" s="533"/>
      <c r="B13" s="1113" t="s">
        <v>1137</v>
      </c>
      <c r="C13" s="1114" t="s">
        <v>1138</v>
      </c>
      <c r="D13" s="1113" t="s">
        <v>790</v>
      </c>
      <c r="E13" s="1115">
        <v>6.416666666666667</v>
      </c>
      <c r="F13" s="1116"/>
    </row>
    <row r="14" spans="1:6">
      <c r="A14" s="533"/>
      <c r="B14" s="1113" t="s">
        <v>1139</v>
      </c>
      <c r="C14" s="1114" t="s">
        <v>1140</v>
      </c>
      <c r="D14" s="1113" t="s">
        <v>790</v>
      </c>
      <c r="E14" s="1115">
        <v>0.5</v>
      </c>
      <c r="F14" s="1116"/>
    </row>
    <row r="15" spans="1:6" ht="15.75" thickBot="1">
      <c r="A15" s="533"/>
      <c r="B15" s="1117" t="s">
        <v>1141</v>
      </c>
      <c r="C15" s="1118" t="s">
        <v>1142</v>
      </c>
      <c r="D15" s="1117" t="s">
        <v>790</v>
      </c>
      <c r="E15" s="1119">
        <v>4.791666666666667</v>
      </c>
      <c r="F15" s="1120"/>
    </row>
    <row r="16" spans="1:6" ht="40.5">
      <c r="A16" s="533"/>
      <c r="B16" s="1121" t="s">
        <v>137</v>
      </c>
      <c r="C16" s="1121" t="s">
        <v>1143</v>
      </c>
      <c r="D16" s="1122" t="s">
        <v>790</v>
      </c>
      <c r="E16" s="1123">
        <f>SUM(E17:E19)</f>
        <v>15</v>
      </c>
      <c r="F16" s="1124"/>
    </row>
    <row r="17" spans="1:6">
      <c r="A17" s="533"/>
      <c r="B17" s="1113" t="s">
        <v>1144</v>
      </c>
      <c r="C17" s="1114" t="s">
        <v>1145</v>
      </c>
      <c r="D17" s="1113" t="s">
        <v>790</v>
      </c>
      <c r="E17" s="1115">
        <v>4</v>
      </c>
      <c r="F17" s="1116"/>
    </row>
    <row r="18" spans="1:6">
      <c r="A18" s="533"/>
      <c r="B18" s="1113" t="s">
        <v>1146</v>
      </c>
      <c r="C18" s="1114" t="s">
        <v>1147</v>
      </c>
      <c r="D18" s="1113" t="s">
        <v>790</v>
      </c>
      <c r="E18" s="1115">
        <v>8</v>
      </c>
      <c r="F18" s="1116"/>
    </row>
    <row r="19" spans="1:6" ht="15.75" thickBot="1">
      <c r="A19" s="533"/>
      <c r="B19" s="1113" t="s">
        <v>1148</v>
      </c>
      <c r="C19" s="1114" t="s">
        <v>1149</v>
      </c>
      <c r="D19" s="1113" t="s">
        <v>790</v>
      </c>
      <c r="E19" s="1115">
        <v>3</v>
      </c>
      <c r="F19" s="1116"/>
    </row>
    <row r="20" spans="1:6" ht="15.75" thickBot="1">
      <c r="A20" s="533"/>
      <c r="B20" s="1125" t="s">
        <v>602</v>
      </c>
      <c r="C20" s="1125" t="s">
        <v>1150</v>
      </c>
      <c r="D20" s="1126" t="s">
        <v>790</v>
      </c>
      <c r="E20" s="1127">
        <v>1</v>
      </c>
      <c r="F20" s="1101"/>
    </row>
    <row r="21" spans="1:6" ht="15.75" thickBot="1">
      <c r="A21" s="533"/>
      <c r="B21" s="1125" t="s">
        <v>1151</v>
      </c>
      <c r="C21" s="1128" t="s">
        <v>1152</v>
      </c>
      <c r="D21" s="1125" t="s">
        <v>790</v>
      </c>
      <c r="E21" s="1127">
        <v>4</v>
      </c>
      <c r="F21" s="1101"/>
    </row>
    <row r="22" spans="1:6" ht="15.75" thickBot="1">
      <c r="A22" s="533"/>
      <c r="B22" s="1099" t="s">
        <v>1153</v>
      </c>
      <c r="C22" s="1099" t="s">
        <v>1154</v>
      </c>
      <c r="D22" s="1099" t="s">
        <v>790</v>
      </c>
      <c r="E22" s="1127">
        <v>6.0860304270979064</v>
      </c>
      <c r="F22" s="1101"/>
    </row>
    <row r="23" spans="1:6" ht="15.75" thickBot="1">
      <c r="A23" s="533"/>
      <c r="B23" s="1099" t="s">
        <v>299</v>
      </c>
      <c r="C23" s="1129" t="s">
        <v>1155</v>
      </c>
      <c r="D23" s="1099" t="s">
        <v>790</v>
      </c>
      <c r="E23" s="1127">
        <v>7.693473582135872</v>
      </c>
      <c r="F23" s="1101"/>
    </row>
    <row r="24" spans="1:6" ht="15.75" thickBot="1">
      <c r="A24" s="533"/>
      <c r="B24" s="1106" t="s">
        <v>1156</v>
      </c>
      <c r="C24" s="1106" t="s">
        <v>1157</v>
      </c>
      <c r="D24" s="1106" t="s">
        <v>790</v>
      </c>
      <c r="E24" s="1130">
        <v>1.3329959907662186</v>
      </c>
      <c r="F24" s="1108"/>
    </row>
    <row r="25" spans="1:6" ht="15.75" thickBot="1">
      <c r="A25" s="533"/>
      <c r="B25" s="1099" t="s">
        <v>1158</v>
      </c>
      <c r="C25" s="1131" t="s">
        <v>1159</v>
      </c>
      <c r="D25" s="1131"/>
      <c r="E25" s="1132"/>
      <c r="F25" s="1133"/>
    </row>
    <row r="26" spans="1:6">
      <c r="A26" s="533"/>
      <c r="B26" s="1134" t="s">
        <v>1160</v>
      </c>
      <c r="C26" s="1134" t="s">
        <v>1161</v>
      </c>
      <c r="D26" s="1134" t="s">
        <v>1162</v>
      </c>
      <c r="E26" s="1135">
        <f>IFERROR(E27/E12/12*1000, 0)</f>
        <v>953.40590747330953</v>
      </c>
      <c r="F26" s="1136"/>
    </row>
    <row r="27" spans="1:6" ht="15.75" thickBot="1">
      <c r="A27" s="533"/>
      <c r="B27" s="1137" t="s">
        <v>1163</v>
      </c>
      <c r="C27" s="1138" t="s">
        <v>1164</v>
      </c>
      <c r="D27" s="1137" t="s">
        <v>1165</v>
      </c>
      <c r="E27" s="1139">
        <f>'4'!$F$51</f>
        <v>133.95353</v>
      </c>
      <c r="F27" s="1140" t="s">
        <v>145</v>
      </c>
    </row>
    <row r="28" spans="1:6">
      <c r="A28" s="533"/>
      <c r="B28" s="1121" t="s">
        <v>66</v>
      </c>
      <c r="C28" s="1110" t="s">
        <v>1166</v>
      </c>
      <c r="D28" s="1110" t="s">
        <v>1162</v>
      </c>
      <c r="E28" s="1141">
        <f>IFERROR(E29/E16/12*1000, 0)</f>
        <v>958.00377777777805</v>
      </c>
      <c r="F28" s="1142"/>
    </row>
    <row r="29" spans="1:6" ht="15.75" thickBot="1">
      <c r="A29" s="533"/>
      <c r="B29" s="1143" t="s">
        <v>575</v>
      </c>
      <c r="C29" s="1138" t="s">
        <v>1167</v>
      </c>
      <c r="D29" s="1137" t="s">
        <v>1165</v>
      </c>
      <c r="E29" s="1144">
        <f>'4'!$J$51</f>
        <v>172.44068000000004</v>
      </c>
      <c r="F29" s="1140" t="s">
        <v>145</v>
      </c>
    </row>
    <row r="30" spans="1:6">
      <c r="A30" s="533"/>
      <c r="B30" s="1106" t="s">
        <v>68</v>
      </c>
      <c r="C30" s="1145" t="s">
        <v>1168</v>
      </c>
      <c r="D30" s="1110" t="s">
        <v>1162</v>
      </c>
      <c r="E30" s="1146">
        <f>IFERROR(E31/E20/12*1000, 0)</f>
        <v>1011.2808333333334</v>
      </c>
      <c r="F30" s="1142"/>
    </row>
    <row r="31" spans="1:6" ht="15.75" thickBot="1">
      <c r="A31" s="533"/>
      <c r="B31" s="1143" t="s">
        <v>1169</v>
      </c>
      <c r="C31" s="1138" t="s">
        <v>1170</v>
      </c>
      <c r="D31" s="1137" t="s">
        <v>1165</v>
      </c>
      <c r="E31" s="1144">
        <f>'4'!$N$51</f>
        <v>12.13537</v>
      </c>
      <c r="F31" s="1140" t="s">
        <v>145</v>
      </c>
    </row>
    <row r="32" spans="1:6">
      <c r="A32" s="533"/>
      <c r="B32" s="1110" t="s">
        <v>70</v>
      </c>
      <c r="C32" s="1147" t="s">
        <v>1171</v>
      </c>
      <c r="D32" s="1106" t="s">
        <v>1162</v>
      </c>
      <c r="E32" s="1148">
        <f>IFERROR(E33/E21/12*1000, 0)</f>
        <v>878.61562500000014</v>
      </c>
      <c r="F32" s="1149"/>
    </row>
    <row r="33" spans="1:6" ht="15.75" thickBot="1">
      <c r="A33" s="533"/>
      <c r="B33" s="1143" t="s">
        <v>1172</v>
      </c>
      <c r="C33" s="1138" t="s">
        <v>1173</v>
      </c>
      <c r="D33" s="1137" t="s">
        <v>1165</v>
      </c>
      <c r="E33" s="1144">
        <f>'4'!$E$51</f>
        <v>42.173550000000006</v>
      </c>
      <c r="F33" s="1140" t="s">
        <v>145</v>
      </c>
    </row>
    <row r="34" spans="1:6">
      <c r="A34" s="533"/>
      <c r="B34" s="1110" t="s">
        <v>72</v>
      </c>
      <c r="C34" s="1122" t="s">
        <v>1174</v>
      </c>
      <c r="D34" s="1110" t="s">
        <v>1162</v>
      </c>
      <c r="E34" s="1150">
        <f>IFERROR(E35/E22/12*1000, 0)</f>
        <v>939.83626448534483</v>
      </c>
      <c r="F34" s="1142"/>
    </row>
    <row r="35" spans="1:6" ht="15.75" thickBot="1">
      <c r="A35" s="533"/>
      <c r="B35" s="1143" t="s">
        <v>904</v>
      </c>
      <c r="C35" s="1138" t="s">
        <v>1175</v>
      </c>
      <c r="D35" s="1137" t="s">
        <v>1165</v>
      </c>
      <c r="E35" s="1144">
        <f>'4'!E105+'4'!F105+'4'!J105+'4'!N105</f>
        <v>68.638465225774127</v>
      </c>
      <c r="F35" s="1140" t="s">
        <v>145</v>
      </c>
    </row>
    <row r="36" spans="1:6">
      <c r="A36" s="533"/>
      <c r="B36" s="1110" t="s">
        <v>462</v>
      </c>
      <c r="C36" s="1122" t="s">
        <v>1176</v>
      </c>
      <c r="D36" s="1110" t="s">
        <v>1162</v>
      </c>
      <c r="E36" s="1150">
        <f>IFERROR(E37/E23/12*1000, 0)</f>
        <v>1375.3643749999999</v>
      </c>
      <c r="F36" s="1142"/>
    </row>
    <row r="37" spans="1:6" ht="15.75" thickBot="1">
      <c r="A37" s="533"/>
      <c r="B37" s="1143" t="s">
        <v>1177</v>
      </c>
      <c r="C37" s="1138" t="s">
        <v>1178</v>
      </c>
      <c r="D37" s="1137" t="s">
        <v>1165</v>
      </c>
      <c r="E37" s="1144">
        <f>'4'!E200+'4'!F200+'4'!J200+'4'!N200</f>
        <v>126.97595381847978</v>
      </c>
      <c r="F37" s="1140" t="s">
        <v>145</v>
      </c>
    </row>
    <row r="38" spans="1:6" ht="15.75" thickBot="1">
      <c r="A38" s="533"/>
      <c r="B38" s="1151" t="s">
        <v>466</v>
      </c>
      <c r="C38" s="1152" t="s">
        <v>1179</v>
      </c>
      <c r="D38" s="1153" t="s">
        <v>1162</v>
      </c>
      <c r="E38" s="1154">
        <f>IFERROR((E27+E29+E31+E33+E35+E37)/E10/12*1000, 0)</f>
        <v>1019.1690452231009</v>
      </c>
      <c r="F38" s="1155"/>
    </row>
    <row r="39" spans="1:6" ht="26.25" thickBot="1">
      <c r="A39" s="533"/>
      <c r="B39" s="1099" t="s">
        <v>470</v>
      </c>
      <c r="C39" s="1156" t="s">
        <v>1180</v>
      </c>
      <c r="D39" s="1099" t="s">
        <v>790</v>
      </c>
      <c r="E39" s="1157">
        <f>IFERROR((E11+E22)/E23, 0)</f>
        <v>4.9125227190211156</v>
      </c>
      <c r="F39" s="1101"/>
    </row>
    <row r="40" spans="1:6">
      <c r="A40" s="533"/>
      <c r="B40" s="533"/>
      <c r="C40" s="1158"/>
      <c r="D40" s="533"/>
      <c r="E40" s="533"/>
      <c r="F40" s="533"/>
    </row>
    <row r="41" spans="1:6">
      <c r="A41" s="533"/>
      <c r="B41" s="533"/>
      <c r="C41" s="92" t="s">
        <v>1181</v>
      </c>
      <c r="D41" s="533"/>
      <c r="E41" s="533"/>
      <c r="F41" s="53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2DE6-048B-48C0-A9C0-1E18FCC7356D}">
  <sheetPr codeName="Sheet105">
    <tabColor theme="0" tint="-0.14999847407452621"/>
  </sheetPr>
  <dimension ref="A1:F58"/>
  <sheetViews>
    <sheetView showGridLines="0" tabSelected="1" zoomScale="80" zoomScaleNormal="80" workbookViewId="0">
      <selection activeCell="D91" sqref="D91"/>
    </sheetView>
  </sheetViews>
  <sheetFormatPr defaultRowHeight="15"/>
  <cols>
    <col min="2" max="2" width="10.42578125" customWidth="1"/>
    <col min="3" max="3" width="90.42578125" customWidth="1"/>
    <col min="4" max="4" width="20.28515625" customWidth="1"/>
    <col min="5" max="5" width="19.85546875" customWidth="1"/>
    <col min="6" max="6" width="43.140625" customWidth="1"/>
  </cols>
  <sheetData>
    <row r="1" spans="1:6">
      <c r="A1" s="533"/>
      <c r="B1" s="533"/>
      <c r="C1" s="533"/>
      <c r="D1" s="533"/>
      <c r="E1" s="533"/>
      <c r="F1" s="533"/>
    </row>
    <row r="2" spans="1:6" ht="36">
      <c r="A2" s="533"/>
      <c r="B2" s="533"/>
      <c r="C2" s="533"/>
      <c r="D2" s="533"/>
      <c r="E2" s="533"/>
      <c r="F2" s="535" t="s">
        <v>1182</v>
      </c>
    </row>
    <row r="3" spans="1:6">
      <c r="A3" s="533"/>
      <c r="B3" s="533"/>
      <c r="C3" s="28" t="s">
        <v>1251</v>
      </c>
      <c r="D3" s="533"/>
      <c r="E3" s="533"/>
      <c r="F3" s="533"/>
    </row>
    <row r="4" spans="1:6">
      <c r="A4" s="533"/>
      <c r="B4" s="533"/>
      <c r="C4" s="28" t="s">
        <v>1252</v>
      </c>
      <c r="D4" s="533"/>
      <c r="E4" s="533"/>
      <c r="F4" s="533"/>
    </row>
    <row r="5" spans="1:6">
      <c r="A5" s="533"/>
      <c r="B5" s="533"/>
      <c r="C5" s="533"/>
      <c r="D5" s="533"/>
      <c r="E5" s="533"/>
      <c r="F5" s="533"/>
    </row>
    <row r="6" spans="1:6">
      <c r="A6" s="533"/>
      <c r="B6" s="533"/>
      <c r="C6" s="1097" t="s">
        <v>1183</v>
      </c>
      <c r="D6" s="533"/>
      <c r="E6" s="533"/>
      <c r="F6" s="533"/>
    </row>
    <row r="7" spans="1:6" ht="15.75" thickBot="1">
      <c r="A7" s="533"/>
      <c r="B7" s="533"/>
      <c r="C7" s="533"/>
      <c r="D7" s="533"/>
      <c r="E7" s="533"/>
      <c r="F7" s="533"/>
    </row>
    <row r="8" spans="1:6" ht="26.25" thickBot="1">
      <c r="A8" s="533"/>
      <c r="B8" s="896" t="s">
        <v>2</v>
      </c>
      <c r="C8" s="1159" t="s">
        <v>1128</v>
      </c>
      <c r="D8" s="1160" t="s">
        <v>681</v>
      </c>
      <c r="E8" s="1161" t="s">
        <v>46</v>
      </c>
      <c r="F8" s="899" t="s">
        <v>1129</v>
      </c>
    </row>
    <row r="9" spans="1:6" ht="25.5">
      <c r="A9" s="533"/>
      <c r="B9" s="1162" t="s">
        <v>1130</v>
      </c>
      <c r="C9" s="1163" t="s">
        <v>1184</v>
      </c>
      <c r="D9" s="1164" t="s">
        <v>1185</v>
      </c>
      <c r="E9" s="1165">
        <f>E10+E18</f>
        <v>2617.0419999999999</v>
      </c>
      <c r="F9" s="1074" t="s">
        <v>1186</v>
      </c>
    </row>
    <row r="10" spans="1:6">
      <c r="A10" s="533"/>
      <c r="B10" s="1166" t="s">
        <v>95</v>
      </c>
      <c r="C10" s="1167" t="s">
        <v>1187</v>
      </c>
      <c r="D10" s="1168" t="s">
        <v>1185</v>
      </c>
      <c r="E10" s="1169">
        <f>SUM(E11:E17)</f>
        <v>0</v>
      </c>
      <c r="F10" s="1170" t="s">
        <v>1186</v>
      </c>
    </row>
    <row r="11" spans="1:6">
      <c r="A11" s="533"/>
      <c r="B11" s="1171" t="s">
        <v>1188</v>
      </c>
      <c r="C11" s="1172" t="s">
        <v>1138</v>
      </c>
      <c r="D11" s="1173" t="s">
        <v>1185</v>
      </c>
      <c r="E11" s="1174">
        <v>0</v>
      </c>
      <c r="F11" s="1170" t="s">
        <v>1186</v>
      </c>
    </row>
    <row r="12" spans="1:6">
      <c r="A12" s="533"/>
      <c r="B12" s="1171" t="s">
        <v>1189</v>
      </c>
      <c r="C12" s="1172" t="s">
        <v>1140</v>
      </c>
      <c r="D12" s="1173" t="s">
        <v>1185</v>
      </c>
      <c r="E12" s="1174">
        <v>0</v>
      </c>
      <c r="F12" s="1170" t="s">
        <v>1186</v>
      </c>
    </row>
    <row r="13" spans="1:6">
      <c r="A13" s="533"/>
      <c r="B13" s="1171" t="s">
        <v>1190</v>
      </c>
      <c r="C13" s="1172" t="s">
        <v>1142</v>
      </c>
      <c r="D13" s="1173" t="s">
        <v>1185</v>
      </c>
      <c r="E13" s="1174">
        <v>0</v>
      </c>
      <c r="F13" s="1170" t="s">
        <v>1186</v>
      </c>
    </row>
    <row r="14" spans="1:6">
      <c r="A14" s="533"/>
      <c r="B14" s="1171" t="s">
        <v>1191</v>
      </c>
      <c r="C14" s="1172" t="s">
        <v>1192</v>
      </c>
      <c r="D14" s="1173" t="s">
        <v>1185</v>
      </c>
      <c r="E14" s="1174">
        <v>0</v>
      </c>
      <c r="F14" s="1170" t="s">
        <v>1186</v>
      </c>
    </row>
    <row r="15" spans="1:6">
      <c r="A15" s="533"/>
      <c r="B15" s="1171" t="s">
        <v>1193</v>
      </c>
      <c r="C15" s="1172" t="s">
        <v>1147</v>
      </c>
      <c r="D15" s="1173" t="s">
        <v>1185</v>
      </c>
      <c r="E15" s="1174">
        <v>0</v>
      </c>
      <c r="F15" s="1170" t="s">
        <v>1186</v>
      </c>
    </row>
    <row r="16" spans="1:6">
      <c r="A16" s="533"/>
      <c r="B16" s="1171" t="s">
        <v>1194</v>
      </c>
      <c r="C16" s="1172" t="s">
        <v>1149</v>
      </c>
      <c r="D16" s="1173" t="s">
        <v>1185</v>
      </c>
      <c r="E16" s="1174">
        <v>0</v>
      </c>
      <c r="F16" s="1170" t="s">
        <v>1186</v>
      </c>
    </row>
    <row r="17" spans="1:6" ht="15.75" thickBot="1">
      <c r="A17" s="533"/>
      <c r="B17" s="1171" t="s">
        <v>1195</v>
      </c>
      <c r="C17" s="1175" t="s">
        <v>1196</v>
      </c>
      <c r="D17" s="1173" t="s">
        <v>1185</v>
      </c>
      <c r="E17" s="1176">
        <v>0</v>
      </c>
      <c r="F17" s="1177" t="s">
        <v>1186</v>
      </c>
    </row>
    <row r="18" spans="1:6" ht="27">
      <c r="A18" s="533"/>
      <c r="B18" s="1166" t="s">
        <v>97</v>
      </c>
      <c r="C18" s="1178" t="s">
        <v>1197</v>
      </c>
      <c r="D18" s="1179" t="s">
        <v>1185</v>
      </c>
      <c r="E18" s="1180">
        <f>SUM(E19:E25)</f>
        <v>2617.0419999999999</v>
      </c>
      <c r="F18" s="1181" t="s">
        <v>1186</v>
      </c>
    </row>
    <row r="19" spans="1:6">
      <c r="A19" s="533"/>
      <c r="B19" s="1171" t="s">
        <v>1198</v>
      </c>
      <c r="C19" s="1172" t="s">
        <v>1138</v>
      </c>
      <c r="D19" s="1171" t="s">
        <v>1185</v>
      </c>
      <c r="E19" s="1182">
        <v>740.17200000000003</v>
      </c>
      <c r="F19" s="1182" t="s">
        <v>1186</v>
      </c>
    </row>
    <row r="20" spans="1:6">
      <c r="A20" s="533"/>
      <c r="B20" s="1171" t="s">
        <v>1199</v>
      </c>
      <c r="C20" s="1172" t="s">
        <v>1140</v>
      </c>
      <c r="D20" s="1171" t="s">
        <v>1185</v>
      </c>
      <c r="E20" s="1182">
        <v>79.3</v>
      </c>
      <c r="F20" s="1182" t="s">
        <v>1186</v>
      </c>
    </row>
    <row r="21" spans="1:6">
      <c r="A21" s="533"/>
      <c r="B21" s="1171" t="s">
        <v>1200</v>
      </c>
      <c r="C21" s="1172" t="s">
        <v>1142</v>
      </c>
      <c r="D21" s="1171" t="s">
        <v>1185</v>
      </c>
      <c r="E21" s="1182">
        <v>0</v>
      </c>
      <c r="F21" s="1182" t="s">
        <v>1186</v>
      </c>
    </row>
    <row r="22" spans="1:6">
      <c r="A22" s="533"/>
      <c r="B22" s="1171" t="s">
        <v>1201</v>
      </c>
      <c r="C22" s="1172" t="s">
        <v>1192</v>
      </c>
      <c r="D22" s="1171" t="s">
        <v>1185</v>
      </c>
      <c r="E22" s="1182">
        <v>264.35000000000002</v>
      </c>
      <c r="F22" s="1182" t="s">
        <v>1186</v>
      </c>
    </row>
    <row r="23" spans="1:6">
      <c r="A23" s="533"/>
      <c r="B23" s="1171" t="s">
        <v>1202</v>
      </c>
      <c r="C23" s="1172" t="s">
        <v>1147</v>
      </c>
      <c r="D23" s="1171" t="s">
        <v>1185</v>
      </c>
      <c r="E23" s="1182">
        <v>1321.74</v>
      </c>
      <c r="F23" s="1182" t="s">
        <v>1186</v>
      </c>
    </row>
    <row r="24" spans="1:6">
      <c r="A24" s="533"/>
      <c r="B24" s="1171" t="s">
        <v>1203</v>
      </c>
      <c r="C24" s="1172" t="s">
        <v>1149</v>
      </c>
      <c r="D24" s="1171" t="s">
        <v>1185</v>
      </c>
      <c r="E24" s="1182">
        <v>211.48</v>
      </c>
      <c r="F24" s="1182" t="s">
        <v>1186</v>
      </c>
    </row>
    <row r="25" spans="1:6" ht="15.75" thickBot="1">
      <c r="A25" s="533"/>
      <c r="B25" s="1171" t="s">
        <v>1204</v>
      </c>
      <c r="C25" s="1175" t="s">
        <v>1196</v>
      </c>
      <c r="D25" s="1183" t="s">
        <v>1185</v>
      </c>
      <c r="E25" s="1184">
        <v>0</v>
      </c>
      <c r="F25" s="1182" t="s">
        <v>1186</v>
      </c>
    </row>
    <row r="26" spans="1:6" ht="15.75" thickBot="1">
      <c r="A26" s="533"/>
      <c r="B26" s="1185" t="s">
        <v>50</v>
      </c>
      <c r="C26" s="1159" t="s">
        <v>1205</v>
      </c>
      <c r="D26" s="1185" t="s">
        <v>1185</v>
      </c>
      <c r="E26" s="1186">
        <f>E27+E31+E35+E36+E37</f>
        <v>2642.4593133469816</v>
      </c>
      <c r="F26" s="1187"/>
    </row>
    <row r="27" spans="1:6">
      <c r="A27" s="533"/>
      <c r="B27" s="1162" t="s">
        <v>135</v>
      </c>
      <c r="C27" s="1188" t="s">
        <v>1136</v>
      </c>
      <c r="D27" s="1162" t="s">
        <v>1185</v>
      </c>
      <c r="E27" s="1189">
        <f>E28+E29+E30</f>
        <v>819.47199999999998</v>
      </c>
      <c r="F27" s="1181" t="s">
        <v>1186</v>
      </c>
    </row>
    <row r="28" spans="1:6">
      <c r="A28" s="533"/>
      <c r="B28" s="1166" t="s">
        <v>1137</v>
      </c>
      <c r="C28" s="1190" t="s">
        <v>1138</v>
      </c>
      <c r="D28" s="1166" t="s">
        <v>1185</v>
      </c>
      <c r="E28" s="1191">
        <f>E11+E19</f>
        <v>740.17200000000003</v>
      </c>
      <c r="F28" s="1181" t="s">
        <v>1186</v>
      </c>
    </row>
    <row r="29" spans="1:6">
      <c r="A29" s="533"/>
      <c r="B29" s="1166" t="s">
        <v>1139</v>
      </c>
      <c r="C29" s="1190" t="s">
        <v>1140</v>
      </c>
      <c r="D29" s="1166" t="s">
        <v>1185</v>
      </c>
      <c r="E29" s="1191">
        <f>E12+E20</f>
        <v>79.3</v>
      </c>
      <c r="F29" s="1181" t="s">
        <v>1186</v>
      </c>
    </row>
    <row r="30" spans="1:6" ht="15.75" thickBot="1">
      <c r="A30" s="533"/>
      <c r="B30" s="1192" t="s">
        <v>1141</v>
      </c>
      <c r="C30" s="1193" t="s">
        <v>1142</v>
      </c>
      <c r="D30" s="1192" t="s">
        <v>1185</v>
      </c>
      <c r="E30" s="1191">
        <f>E13+E21</f>
        <v>0</v>
      </c>
      <c r="F30" s="1194" t="s">
        <v>1186</v>
      </c>
    </row>
    <row r="31" spans="1:6" ht="38.25">
      <c r="A31" s="533"/>
      <c r="B31" s="1162" t="s">
        <v>137</v>
      </c>
      <c r="C31" s="1195" t="s">
        <v>1143</v>
      </c>
      <c r="D31" s="1162" t="s">
        <v>1185</v>
      </c>
      <c r="E31" s="1196">
        <f>E32+E33+E34</f>
        <v>1797.5700000000002</v>
      </c>
      <c r="F31" s="1197" t="s">
        <v>1186</v>
      </c>
    </row>
    <row r="32" spans="1:6">
      <c r="A32" s="533"/>
      <c r="B32" s="1166" t="s">
        <v>1144</v>
      </c>
      <c r="C32" s="1190" t="s">
        <v>1145</v>
      </c>
      <c r="D32" s="1166" t="s">
        <v>1185</v>
      </c>
      <c r="E32" s="1198">
        <f>E14+E22</f>
        <v>264.35000000000002</v>
      </c>
      <c r="F32" s="1199" t="s">
        <v>1186</v>
      </c>
    </row>
    <row r="33" spans="1:6">
      <c r="A33" s="533"/>
      <c r="B33" s="1166" t="s">
        <v>1146</v>
      </c>
      <c r="C33" s="1190" t="s">
        <v>1147</v>
      </c>
      <c r="D33" s="1166" t="s">
        <v>1185</v>
      </c>
      <c r="E33" s="1198">
        <f>E15+E23</f>
        <v>1321.74</v>
      </c>
      <c r="F33" s="1182" t="s">
        <v>1186</v>
      </c>
    </row>
    <row r="34" spans="1:6" ht="15.75" thickBot="1">
      <c r="A34" s="533"/>
      <c r="B34" s="1192" t="s">
        <v>1148</v>
      </c>
      <c r="C34" s="1200" t="s">
        <v>1149</v>
      </c>
      <c r="D34" s="1192" t="s">
        <v>1185</v>
      </c>
      <c r="E34" s="1198">
        <f>E16+E24</f>
        <v>211.48</v>
      </c>
      <c r="F34" s="1182" t="s">
        <v>1186</v>
      </c>
    </row>
    <row r="35" spans="1:6" ht="15.75" thickBot="1">
      <c r="A35" s="533"/>
      <c r="B35" s="896" t="s">
        <v>602</v>
      </c>
      <c r="C35" s="897" t="s">
        <v>1150</v>
      </c>
      <c r="D35" s="896" t="s">
        <v>1185</v>
      </c>
      <c r="E35" s="1201">
        <f>E17+E25</f>
        <v>0</v>
      </c>
      <c r="F35" s="1202" t="s">
        <v>1186</v>
      </c>
    </row>
    <row r="36" spans="1:6" ht="15.75" thickBot="1">
      <c r="A36" s="533"/>
      <c r="B36" s="1185" t="s">
        <v>1151</v>
      </c>
      <c r="C36" s="1163" t="s">
        <v>1152</v>
      </c>
      <c r="D36" s="1185" t="s">
        <v>1185</v>
      </c>
      <c r="E36" s="1203">
        <v>0</v>
      </c>
      <c r="F36" s="1202" t="s">
        <v>1186</v>
      </c>
    </row>
    <row r="37" spans="1:6" ht="15.75" thickBot="1">
      <c r="A37" s="533"/>
      <c r="B37" s="896" t="s">
        <v>1206</v>
      </c>
      <c r="C37" s="1204" t="s">
        <v>1207</v>
      </c>
      <c r="D37" s="896" t="s">
        <v>1185</v>
      </c>
      <c r="E37" s="1205">
        <v>25.417313346981388</v>
      </c>
      <c r="F37" s="1202" t="s">
        <v>1208</v>
      </c>
    </row>
    <row r="38" spans="1:6" ht="15.75" thickBot="1">
      <c r="A38" s="533"/>
      <c r="B38" s="1206" t="s">
        <v>56</v>
      </c>
      <c r="C38" s="1207" t="s">
        <v>1209</v>
      </c>
      <c r="D38" s="1206" t="s">
        <v>1185</v>
      </c>
      <c r="E38" s="1208">
        <v>1.0126866530186056</v>
      </c>
      <c r="F38" s="1209"/>
    </row>
    <row r="39" spans="1:6" ht="15.75" thickBot="1">
      <c r="A39" s="533"/>
      <c r="B39" s="1206" t="s">
        <v>60</v>
      </c>
      <c r="C39" s="1207" t="s">
        <v>1210</v>
      </c>
      <c r="D39" s="1206" t="s">
        <v>1185</v>
      </c>
      <c r="E39" s="1208">
        <v>0</v>
      </c>
      <c r="F39" s="1210"/>
    </row>
    <row r="40" spans="1:6" ht="15.75" thickBot="1">
      <c r="A40" s="533"/>
      <c r="B40" s="1206" t="s">
        <v>74</v>
      </c>
      <c r="C40" s="1207" t="s">
        <v>1211</v>
      </c>
      <c r="D40" s="1206" t="s">
        <v>1185</v>
      </c>
      <c r="E40" s="1211">
        <f>E26+E38-E39</f>
        <v>2643.4720000000002</v>
      </c>
      <c r="F40" s="1210"/>
    </row>
    <row r="41" spans="1:6" ht="15.75" thickBot="1">
      <c r="A41" s="533"/>
      <c r="B41" s="1206" t="s">
        <v>76</v>
      </c>
      <c r="C41" s="1021" t="s">
        <v>1212</v>
      </c>
      <c r="D41" s="897"/>
      <c r="E41" s="1212"/>
      <c r="F41" s="1213"/>
    </row>
    <row r="42" spans="1:6">
      <c r="A42" s="1214"/>
      <c r="B42" s="1215" t="s">
        <v>1213</v>
      </c>
      <c r="C42" s="1216" t="s">
        <v>1214</v>
      </c>
      <c r="D42" s="1215" t="s">
        <v>1215</v>
      </c>
      <c r="E42" s="1217">
        <f>IF((E43+E44)=0,"-",(((E19+E21)*100)/E45)/(E43+E44+E47))</f>
        <v>0.59541236802413267</v>
      </c>
      <c r="F42" s="1218"/>
    </row>
    <row r="43" spans="1:6">
      <c r="A43" s="533"/>
      <c r="B43" s="1166" t="s">
        <v>1216</v>
      </c>
      <c r="C43" s="1190" t="s">
        <v>1217</v>
      </c>
      <c r="D43" s="1219" t="s">
        <v>1218</v>
      </c>
      <c r="E43" s="1220">
        <f>'9'!E33</f>
        <v>40</v>
      </c>
      <c r="F43" s="1221" t="s">
        <v>1219</v>
      </c>
    </row>
    <row r="44" spans="1:6">
      <c r="A44" s="533"/>
      <c r="B44" s="1192" t="s">
        <v>1220</v>
      </c>
      <c r="C44" s="1193" t="s">
        <v>1221</v>
      </c>
      <c r="D44" s="1222" t="s">
        <v>1218</v>
      </c>
      <c r="E44" s="1223">
        <f>'9'!E60</f>
        <v>20</v>
      </c>
      <c r="F44" s="1224" t="s">
        <v>1219</v>
      </c>
    </row>
    <row r="45" spans="1:6" ht="16.5" thickBot="1">
      <c r="A45" s="533"/>
      <c r="B45" s="1166" t="s">
        <v>1222</v>
      </c>
      <c r="C45" s="1190" t="s">
        <v>1223</v>
      </c>
      <c r="D45" s="1166" t="s">
        <v>1224</v>
      </c>
      <c r="E45" s="1220">
        <f>'8'!E12</f>
        <v>1462.5</v>
      </c>
      <c r="F45" s="1221" t="s">
        <v>1225</v>
      </c>
    </row>
    <row r="46" spans="1:6">
      <c r="A46" s="1214"/>
      <c r="B46" s="1215" t="s">
        <v>1226</v>
      </c>
      <c r="C46" s="1216" t="s">
        <v>1227</v>
      </c>
      <c r="D46" s="1215" t="s">
        <v>1228</v>
      </c>
      <c r="E46" s="1217">
        <f>E20/E48</f>
        <v>5.2680528798246196E-2</v>
      </c>
      <c r="F46" s="1218"/>
    </row>
    <row r="47" spans="1:6">
      <c r="A47" s="533"/>
      <c r="B47" s="1166" t="s">
        <v>1229</v>
      </c>
      <c r="C47" s="1190" t="s">
        <v>895</v>
      </c>
      <c r="D47" s="1219" t="s">
        <v>1218</v>
      </c>
      <c r="E47" s="1220">
        <f>'9'!E55</f>
        <v>25</v>
      </c>
      <c r="F47" s="1221" t="s">
        <v>1219</v>
      </c>
    </row>
    <row r="48" spans="1:6" ht="16.5" thickBot="1">
      <c r="A48" s="533"/>
      <c r="B48" s="1166" t="s">
        <v>1230</v>
      </c>
      <c r="C48" s="1190" t="s">
        <v>1231</v>
      </c>
      <c r="D48" s="1166" t="s">
        <v>1224</v>
      </c>
      <c r="E48" s="1220">
        <f>'8'!E11</f>
        <v>1505.3</v>
      </c>
      <c r="F48" s="1221" t="s">
        <v>1225</v>
      </c>
    </row>
    <row r="49" spans="1:6">
      <c r="A49" s="1214"/>
      <c r="B49" s="1215" t="s">
        <v>1232</v>
      </c>
      <c r="C49" s="1216" t="s">
        <v>1233</v>
      </c>
      <c r="D49" s="1215" t="s">
        <v>1215</v>
      </c>
      <c r="E49" s="1217">
        <f>IF(E50=0,"-",((E22*100)/E52)/E50)</f>
        <v>2.0602999533924065</v>
      </c>
      <c r="F49" s="1218"/>
    </row>
    <row r="50" spans="1:6">
      <c r="A50" s="533"/>
      <c r="B50" s="1166" t="s">
        <v>1234</v>
      </c>
      <c r="C50" s="1190" t="s">
        <v>1235</v>
      </c>
      <c r="D50" s="1219" t="s">
        <v>1218</v>
      </c>
      <c r="E50" s="1220">
        <f>'9'!E78</f>
        <v>13</v>
      </c>
      <c r="F50" s="1221" t="s">
        <v>1219</v>
      </c>
    </row>
    <row r="51" spans="1:6" ht="15.75">
      <c r="A51" s="533"/>
      <c r="B51" s="1166" t="s">
        <v>1236</v>
      </c>
      <c r="C51" s="1190" t="s">
        <v>1237</v>
      </c>
      <c r="D51" s="1166" t="s">
        <v>1224</v>
      </c>
      <c r="E51" s="1220">
        <f>'8'!E31</f>
        <v>993.46708000000012</v>
      </c>
      <c r="F51" s="1221" t="s">
        <v>1225</v>
      </c>
    </row>
    <row r="52" spans="1:6" ht="16.5" thickBot="1">
      <c r="A52" s="1214"/>
      <c r="B52" s="1225" t="s">
        <v>1238</v>
      </c>
      <c r="C52" s="1226" t="s">
        <v>1239</v>
      </c>
      <c r="D52" s="1225" t="s">
        <v>1240</v>
      </c>
      <c r="E52" s="1227">
        <f>'8'!E34</f>
        <v>986.97354000000007</v>
      </c>
      <c r="F52" s="1228" t="s">
        <v>1225</v>
      </c>
    </row>
    <row r="53" spans="1:6">
      <c r="A53" s="1214"/>
      <c r="B53" s="1215" t="s">
        <v>1241</v>
      </c>
      <c r="C53" s="1216" t="s">
        <v>1242</v>
      </c>
      <c r="D53" s="1215" t="s">
        <v>1243</v>
      </c>
      <c r="E53" s="1217">
        <f>IF(E54=0,"-",((E23*1000)/E54))</f>
        <v>1272.9635941755646</v>
      </c>
      <c r="F53" s="1218"/>
    </row>
    <row r="54" spans="1:6" ht="15.75" thickBot="1">
      <c r="A54" s="533"/>
      <c r="B54" s="1166" t="s">
        <v>1244</v>
      </c>
      <c r="C54" s="1190" t="s">
        <v>1245</v>
      </c>
      <c r="D54" s="1219" t="s">
        <v>992</v>
      </c>
      <c r="E54" s="1220">
        <f>'9'!E128</f>
        <v>1038.31720408</v>
      </c>
      <c r="F54" s="1221" t="s">
        <v>1219</v>
      </c>
    </row>
    <row r="55" spans="1:6">
      <c r="A55" s="533"/>
      <c r="B55" s="1162" t="s">
        <v>1246</v>
      </c>
      <c r="C55" s="1188" t="s">
        <v>1247</v>
      </c>
      <c r="D55" s="1162" t="s">
        <v>1248</v>
      </c>
      <c r="E55" s="1180">
        <f>IFERROR(E56/(E26-E39), 0)</f>
        <v>0.10077880973297511</v>
      </c>
      <c r="F55" s="1074"/>
    </row>
    <row r="56" spans="1:6" ht="15.75" thickBot="1">
      <c r="A56" s="533"/>
      <c r="B56" s="1229" t="s">
        <v>1249</v>
      </c>
      <c r="C56" s="1230" t="s">
        <v>1250</v>
      </c>
      <c r="D56" s="1231" t="s">
        <v>1165</v>
      </c>
      <c r="E56" s="1232">
        <f>'4'!E11+'4'!F11+'4'!J11+'4'!N11</f>
        <v>266.30390436692352</v>
      </c>
      <c r="F56" s="1233" t="s">
        <v>145</v>
      </c>
    </row>
    <row r="57" spans="1:6">
      <c r="A57" s="533"/>
      <c r="B57" s="533"/>
      <c r="C57" s="533"/>
      <c r="D57" s="533"/>
      <c r="E57" s="533"/>
      <c r="F57" s="533"/>
    </row>
    <row r="58" spans="1:6">
      <c r="A58" s="533"/>
      <c r="B58" s="533"/>
      <c r="C58" s="92" t="s">
        <v>1181</v>
      </c>
      <c r="D58" s="533"/>
      <c r="E58" s="533"/>
      <c r="F58" s="53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69DC7-1E3E-4273-A324-7A38739ED068}">
  <sheetPr codeName="Sheet96">
    <tabColor theme="0" tint="-0.14999847407452621"/>
  </sheetPr>
  <dimension ref="A1:D30"/>
  <sheetViews>
    <sheetView showGridLines="0" workbookViewId="0">
      <selection activeCell="D91" sqref="D91:K95"/>
    </sheetView>
  </sheetViews>
  <sheetFormatPr defaultRowHeight="15"/>
  <cols>
    <col min="2" max="2" width="6.7109375" customWidth="1"/>
    <col min="3" max="3" width="71.28515625" customWidth="1"/>
    <col min="4" max="4" width="22.140625" customWidth="1"/>
  </cols>
  <sheetData>
    <row r="1" spans="1:4">
      <c r="A1" s="26"/>
      <c r="B1" s="26"/>
      <c r="C1" s="26"/>
      <c r="D1" s="26"/>
    </row>
    <row r="2" spans="1:4" ht="72">
      <c r="A2" s="26"/>
      <c r="B2" s="26"/>
      <c r="C2" s="26"/>
      <c r="D2" s="1" t="s">
        <v>42</v>
      </c>
    </row>
    <row r="3" spans="1:4">
      <c r="A3" s="26"/>
      <c r="B3" s="26"/>
      <c r="C3" s="28" t="s">
        <v>1251</v>
      </c>
      <c r="D3" s="26"/>
    </row>
    <row r="4" spans="1:4">
      <c r="A4" s="26"/>
      <c r="B4" s="26"/>
      <c r="C4" s="28" t="s">
        <v>1252</v>
      </c>
      <c r="D4" s="26"/>
    </row>
    <row r="5" spans="1:4">
      <c r="A5" s="26"/>
      <c r="B5" s="26"/>
      <c r="C5" s="26"/>
      <c r="D5" s="26"/>
    </row>
    <row r="6" spans="1:4" ht="15.75">
      <c r="A6" s="26"/>
      <c r="B6" s="26"/>
      <c r="C6" s="29" t="s">
        <v>43</v>
      </c>
      <c r="D6" s="26"/>
    </row>
    <row r="7" spans="1:4" ht="15.75" thickBot="1">
      <c r="A7" s="26"/>
      <c r="B7" s="26"/>
      <c r="C7" s="26"/>
      <c r="D7" s="26"/>
    </row>
    <row r="8" spans="1:4" ht="26.25" thickBot="1">
      <c r="A8" s="26"/>
      <c r="B8" s="30" t="s">
        <v>44</v>
      </c>
      <c r="C8" s="30" t="s">
        <v>45</v>
      </c>
      <c r="D8" s="31" t="s">
        <v>46</v>
      </c>
    </row>
    <row r="9" spans="1:4" ht="15.75" thickBot="1">
      <c r="A9" s="26"/>
      <c r="B9" s="32"/>
      <c r="C9" s="30" t="s">
        <v>47</v>
      </c>
      <c r="D9" s="33"/>
    </row>
    <row r="10" spans="1:4">
      <c r="A10" s="26"/>
      <c r="B10" s="34" t="s">
        <v>48</v>
      </c>
      <c r="C10" s="34" t="s">
        <v>49</v>
      </c>
      <c r="D10" s="35">
        <v>13335.754000000001</v>
      </c>
    </row>
    <row r="11" spans="1:4">
      <c r="A11" s="26"/>
      <c r="B11" s="36" t="s">
        <v>50</v>
      </c>
      <c r="C11" s="36" t="s">
        <v>51</v>
      </c>
      <c r="D11" s="37">
        <v>400.39100000000002</v>
      </c>
    </row>
    <row r="12" spans="1:4">
      <c r="A12" s="26"/>
      <c r="B12" s="36" t="s">
        <v>52</v>
      </c>
      <c r="C12" s="36" t="s">
        <v>53</v>
      </c>
      <c r="D12" s="37">
        <v>192.86699999999999</v>
      </c>
    </row>
    <row r="13" spans="1:4">
      <c r="A13" s="26"/>
      <c r="B13" s="36" t="s">
        <v>54</v>
      </c>
      <c r="C13" s="36" t="s">
        <v>55</v>
      </c>
      <c r="D13" s="37">
        <v>174.68360999999999</v>
      </c>
    </row>
    <row r="14" spans="1:4" ht="15.75" thickBot="1">
      <c r="A14" s="26"/>
      <c r="B14" s="38" t="s">
        <v>56</v>
      </c>
      <c r="C14" s="38" t="s">
        <v>57</v>
      </c>
      <c r="D14" s="39">
        <v>1.639</v>
      </c>
    </row>
    <row r="15" spans="1:4" ht="16.5" thickTop="1" thickBot="1">
      <c r="A15" s="26"/>
      <c r="B15" s="40"/>
      <c r="C15" s="40" t="s">
        <v>58</v>
      </c>
      <c r="D15" s="41">
        <f>SUM(D10:D11,D14)</f>
        <v>13737.784</v>
      </c>
    </row>
    <row r="16" spans="1:4" ht="15.75" thickBot="1">
      <c r="A16" s="26"/>
      <c r="B16" s="30"/>
      <c r="C16" s="30" t="s">
        <v>59</v>
      </c>
      <c r="D16" s="42"/>
    </row>
    <row r="17" spans="1:4">
      <c r="A17" s="26"/>
      <c r="B17" s="34" t="s">
        <v>60</v>
      </c>
      <c r="C17" s="34" t="s">
        <v>61</v>
      </c>
      <c r="D17" s="43">
        <f>SUM(D18,D20,D21,D22,D23)</f>
        <v>3771.7739999999999</v>
      </c>
    </row>
    <row r="18" spans="1:4">
      <c r="A18" s="26"/>
      <c r="B18" s="36" t="s">
        <v>62</v>
      </c>
      <c r="C18" s="36" t="s">
        <v>63</v>
      </c>
      <c r="D18" s="37">
        <v>3107.64</v>
      </c>
    </row>
    <row r="19" spans="1:4">
      <c r="A19" s="26"/>
      <c r="B19" s="36" t="s">
        <v>64</v>
      </c>
      <c r="C19" s="36" t="s">
        <v>65</v>
      </c>
      <c r="D19" s="37">
        <v>3107.64</v>
      </c>
    </row>
    <row r="20" spans="1:4">
      <c r="A20" s="26"/>
      <c r="B20" s="36" t="s">
        <v>66</v>
      </c>
      <c r="C20" s="36" t="s">
        <v>67</v>
      </c>
      <c r="D20" s="37">
        <v>0</v>
      </c>
    </row>
    <row r="21" spans="1:4">
      <c r="A21" s="26"/>
      <c r="B21" s="36" t="s">
        <v>68</v>
      </c>
      <c r="C21" s="36" t="s">
        <v>69</v>
      </c>
      <c r="D21" s="37">
        <v>0</v>
      </c>
    </row>
    <row r="22" spans="1:4">
      <c r="A22" s="26"/>
      <c r="B22" s="36" t="s">
        <v>70</v>
      </c>
      <c r="C22" s="36" t="s">
        <v>71</v>
      </c>
      <c r="D22" s="37">
        <v>94.078000000000003</v>
      </c>
    </row>
    <row r="23" spans="1:4">
      <c r="A23" s="26"/>
      <c r="B23" s="36" t="s">
        <v>72</v>
      </c>
      <c r="C23" s="36" t="s">
        <v>73</v>
      </c>
      <c r="D23" s="37">
        <v>570.05600000000004</v>
      </c>
    </row>
    <row r="24" spans="1:4">
      <c r="A24" s="26"/>
      <c r="B24" s="36" t="s">
        <v>74</v>
      </c>
      <c r="C24" s="36" t="s">
        <v>75</v>
      </c>
      <c r="D24" s="37">
        <v>8462.7759999999998</v>
      </c>
    </row>
    <row r="25" spans="1:4">
      <c r="A25" s="26"/>
      <c r="B25" s="36" t="s">
        <v>76</v>
      </c>
      <c r="C25" s="36" t="s">
        <v>77</v>
      </c>
      <c r="D25" s="37">
        <v>0</v>
      </c>
    </row>
    <row r="26" spans="1:4">
      <c r="A26" s="26"/>
      <c r="B26" s="36" t="s">
        <v>78</v>
      </c>
      <c r="C26" s="36" t="s">
        <v>79</v>
      </c>
      <c r="D26" s="44">
        <f>D27+D28</f>
        <v>1503.2339999999999</v>
      </c>
    </row>
    <row r="27" spans="1:4">
      <c r="A27" s="26"/>
      <c r="B27" s="36" t="s">
        <v>80</v>
      </c>
      <c r="C27" s="36" t="s">
        <v>81</v>
      </c>
      <c r="D27" s="37">
        <v>1048.085</v>
      </c>
    </row>
    <row r="28" spans="1:4" ht="25.5">
      <c r="A28" s="26"/>
      <c r="B28" s="45" t="s">
        <v>82</v>
      </c>
      <c r="C28" s="45" t="s">
        <v>83</v>
      </c>
      <c r="D28" s="37">
        <v>455.149</v>
      </c>
    </row>
    <row r="29" spans="1:4" ht="15.75" thickBot="1">
      <c r="A29" s="26"/>
      <c r="B29" s="46" t="s">
        <v>84</v>
      </c>
      <c r="C29" s="46" t="s">
        <v>85</v>
      </c>
      <c r="D29" s="47">
        <v>0</v>
      </c>
    </row>
    <row r="30" spans="1:4" ht="16.5" thickTop="1" thickBot="1">
      <c r="A30" s="26"/>
      <c r="B30" s="48"/>
      <c r="C30" s="48" t="s">
        <v>86</v>
      </c>
      <c r="D30" s="49">
        <f>SUM(D17,D24,D25,D26,D29)</f>
        <v>13737.784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8CB13-569A-4E26-8380-26D0B16D4A99}">
  <sheetPr codeName="Sheet97">
    <tabColor theme="0" tint="-0.14999847407452621"/>
  </sheetPr>
  <dimension ref="A1:L98"/>
  <sheetViews>
    <sheetView showGridLines="0" workbookViewId="0">
      <selection activeCell="C69" sqref="C69"/>
    </sheetView>
  </sheetViews>
  <sheetFormatPr defaultRowHeight="15"/>
  <cols>
    <col min="2" max="2" width="9.140625" style="133"/>
    <col min="3" max="3" width="67.85546875" style="133" customWidth="1"/>
    <col min="4" max="4" width="22.5703125" customWidth="1"/>
    <col min="5" max="5" width="20.140625" customWidth="1"/>
    <col min="6" max="6" width="18.140625" customWidth="1"/>
    <col min="7" max="7" width="10.5703125" customWidth="1"/>
    <col min="8" max="8" width="32.140625" bestFit="1" customWidth="1"/>
    <col min="9" max="9" width="11.28515625" customWidth="1"/>
  </cols>
  <sheetData>
    <row r="1" spans="1:12">
      <c r="A1" s="28"/>
      <c r="B1" s="28"/>
      <c r="C1" s="28"/>
      <c r="D1" s="28"/>
      <c r="E1" s="28"/>
      <c r="F1" s="28"/>
      <c r="G1" s="50"/>
      <c r="H1" s="50"/>
      <c r="I1" s="28"/>
      <c r="J1" s="28"/>
      <c r="K1" s="28"/>
      <c r="L1" s="28"/>
    </row>
    <row r="2" spans="1:12" ht="84">
      <c r="A2" s="28"/>
      <c r="B2" s="28"/>
      <c r="C2" s="28"/>
      <c r="D2" s="28"/>
      <c r="E2" s="1" t="s">
        <v>87</v>
      </c>
      <c r="F2" s="28"/>
      <c r="G2" s="50"/>
      <c r="H2" s="50"/>
      <c r="I2" s="28"/>
      <c r="J2" s="28"/>
      <c r="K2" s="28"/>
      <c r="L2" s="28"/>
    </row>
    <row r="3" spans="1:12">
      <c r="A3" s="28"/>
      <c r="B3" s="28"/>
      <c r="C3" s="28" t="s">
        <v>1251</v>
      </c>
      <c r="D3" s="28"/>
      <c r="E3" s="1"/>
      <c r="F3" s="28"/>
      <c r="G3" s="50"/>
      <c r="H3" s="50"/>
      <c r="I3" s="28"/>
      <c r="J3" s="28"/>
      <c r="K3" s="28"/>
      <c r="L3" s="28"/>
    </row>
    <row r="4" spans="1:12">
      <c r="A4" s="28"/>
      <c r="B4" s="28"/>
      <c r="C4" s="28" t="s">
        <v>1252</v>
      </c>
      <c r="D4" s="28"/>
      <c r="E4" s="1"/>
      <c r="F4" s="28"/>
      <c r="G4" s="50"/>
      <c r="H4" s="50"/>
      <c r="I4" s="28"/>
      <c r="J4" s="28"/>
      <c r="K4" s="28"/>
      <c r="L4" s="28"/>
    </row>
    <row r="5" spans="1:12">
      <c r="A5" s="28"/>
      <c r="B5" s="28"/>
      <c r="C5" s="28"/>
      <c r="D5" s="28"/>
      <c r="E5" s="1"/>
      <c r="F5" s="28"/>
      <c r="G5" s="50"/>
      <c r="H5" s="50"/>
      <c r="I5" s="28"/>
      <c r="J5" s="28"/>
      <c r="K5" s="28"/>
      <c r="L5" s="28"/>
    </row>
    <row r="6" spans="1:12" ht="15.75">
      <c r="A6" s="28"/>
      <c r="B6" s="28"/>
      <c r="C6" s="51" t="s">
        <v>88</v>
      </c>
      <c r="D6" s="28"/>
      <c r="E6" s="28"/>
      <c r="F6" s="28"/>
      <c r="G6" s="50"/>
      <c r="H6" s="50"/>
      <c r="I6" s="28"/>
      <c r="J6" s="28"/>
      <c r="K6" s="28"/>
      <c r="L6" s="28"/>
    </row>
    <row r="7" spans="1:12" ht="15.75" thickBot="1">
      <c r="A7" s="28"/>
      <c r="B7" s="28"/>
      <c r="C7" s="28"/>
      <c r="D7" s="28"/>
      <c r="E7" s="28"/>
      <c r="F7" s="28"/>
      <c r="G7" s="50"/>
      <c r="H7" s="50"/>
      <c r="I7" s="28"/>
      <c r="J7" s="28"/>
      <c r="K7" s="28"/>
      <c r="L7" s="28"/>
    </row>
    <row r="8" spans="1:12" ht="15.75" thickBot="1">
      <c r="A8" s="28"/>
      <c r="B8" s="52" t="s">
        <v>2</v>
      </c>
      <c r="C8" s="53" t="s">
        <v>89</v>
      </c>
      <c r="D8" s="54" t="s">
        <v>46</v>
      </c>
      <c r="E8" s="55" t="s">
        <v>90</v>
      </c>
      <c r="F8" s="28"/>
      <c r="G8" s="50"/>
      <c r="H8" s="50"/>
      <c r="I8" s="28"/>
      <c r="J8" s="28"/>
      <c r="K8" s="28"/>
      <c r="L8" s="28"/>
    </row>
    <row r="9" spans="1:12" ht="15.75" thickBot="1">
      <c r="A9" s="28"/>
      <c r="B9" s="56" t="s">
        <v>5</v>
      </c>
      <c r="C9" s="57" t="s">
        <v>91</v>
      </c>
      <c r="D9" s="58"/>
      <c r="E9" s="59"/>
      <c r="F9" s="28"/>
      <c r="G9" s="50"/>
      <c r="H9" s="50"/>
      <c r="I9" s="28"/>
      <c r="J9" s="28"/>
      <c r="K9" s="28"/>
      <c r="L9" s="28"/>
    </row>
    <row r="10" spans="1:12" ht="24.75" thickBot="1">
      <c r="A10" s="28"/>
      <c r="B10" s="56" t="s">
        <v>48</v>
      </c>
      <c r="C10" s="57" t="s">
        <v>92</v>
      </c>
      <c r="D10" s="60">
        <f>D11+D14+D26+D30</f>
        <v>1645.5442547399998</v>
      </c>
      <c r="E10" s="61"/>
      <c r="F10" s="28"/>
      <c r="G10" s="50"/>
      <c r="H10" s="50"/>
      <c r="I10" s="62"/>
      <c r="J10" s="28"/>
      <c r="K10" s="28"/>
      <c r="L10" s="28"/>
    </row>
    <row r="11" spans="1:12">
      <c r="A11" s="28"/>
      <c r="B11" s="63" t="s">
        <v>93</v>
      </c>
      <c r="C11" s="64" t="s">
        <v>94</v>
      </c>
      <c r="D11" s="65">
        <f>SUM(D12:D13)</f>
        <v>573.10032163999995</v>
      </c>
      <c r="E11" s="66"/>
      <c r="F11" s="28"/>
      <c r="G11" s="50"/>
      <c r="H11" s="50"/>
      <c r="I11" s="28"/>
      <c r="J11" s="28"/>
      <c r="K11" s="28"/>
      <c r="L11" s="28"/>
    </row>
    <row r="12" spans="1:12">
      <c r="A12" s="28"/>
      <c r="B12" s="67" t="s">
        <v>95</v>
      </c>
      <c r="C12" s="68" t="s">
        <v>96</v>
      </c>
      <c r="D12" s="69">
        <v>570.52052163999997</v>
      </c>
      <c r="E12" s="70"/>
      <c r="F12" s="28"/>
      <c r="G12" s="50"/>
      <c r="H12" s="50"/>
      <c r="I12" s="28"/>
      <c r="J12" s="28"/>
      <c r="K12" s="28"/>
      <c r="L12" s="28"/>
    </row>
    <row r="13" spans="1:12" ht="15.75" thickBot="1">
      <c r="A13" s="28"/>
      <c r="B13" s="71" t="s">
        <v>97</v>
      </c>
      <c r="C13" s="72" t="s">
        <v>98</v>
      </c>
      <c r="D13" s="73">
        <v>2.5798000000000001</v>
      </c>
      <c r="E13" s="74"/>
      <c r="F13" s="28"/>
      <c r="G13" s="50"/>
      <c r="H13" s="50"/>
      <c r="I13" s="28"/>
      <c r="J13" s="28"/>
      <c r="K13" s="28"/>
      <c r="L13" s="28"/>
    </row>
    <row r="14" spans="1:12">
      <c r="A14" s="28"/>
      <c r="B14" s="63" t="s">
        <v>99</v>
      </c>
      <c r="C14" s="64" t="s">
        <v>100</v>
      </c>
      <c r="D14" s="65">
        <f>D15+D18+D22</f>
        <v>960.36578909999992</v>
      </c>
      <c r="E14" s="66"/>
      <c r="F14" s="28"/>
      <c r="G14" s="50"/>
      <c r="H14" s="50"/>
      <c r="I14" s="28"/>
      <c r="J14" s="28"/>
      <c r="K14" s="28"/>
      <c r="L14" s="28"/>
    </row>
    <row r="15" spans="1:12">
      <c r="A15" s="28"/>
      <c r="B15" s="75" t="s">
        <v>101</v>
      </c>
      <c r="C15" s="76" t="s">
        <v>102</v>
      </c>
      <c r="D15" s="77">
        <f>IFERROR(SUM(D16:D17)+D27*(D44/D43), 0)</f>
        <v>208.50595340000001</v>
      </c>
      <c r="E15" s="70"/>
      <c r="F15" s="28"/>
      <c r="G15" s="50"/>
      <c r="H15" s="50"/>
      <c r="I15" s="28"/>
      <c r="J15" s="28"/>
      <c r="K15" s="28"/>
      <c r="L15" s="28"/>
    </row>
    <row r="16" spans="1:12">
      <c r="A16" s="28"/>
      <c r="B16" s="67" t="s">
        <v>103</v>
      </c>
      <c r="C16" s="68" t="s">
        <v>104</v>
      </c>
      <c r="D16" s="78">
        <v>208.50595340000001</v>
      </c>
      <c r="E16" s="70"/>
      <c r="F16" s="28"/>
      <c r="G16" s="50"/>
      <c r="H16" s="50"/>
      <c r="I16" s="28"/>
      <c r="J16" s="28"/>
      <c r="K16" s="28"/>
      <c r="L16" s="28"/>
    </row>
    <row r="17" spans="1:12">
      <c r="A17" s="28"/>
      <c r="B17" s="67" t="s">
        <v>105</v>
      </c>
      <c r="C17" s="68" t="s">
        <v>98</v>
      </c>
      <c r="D17" s="78">
        <v>0</v>
      </c>
      <c r="E17" s="70"/>
      <c r="F17" s="28"/>
      <c r="G17" s="50"/>
      <c r="H17" s="50"/>
      <c r="I17" s="28"/>
      <c r="J17" s="28"/>
      <c r="K17" s="28"/>
      <c r="L17" s="28" t="s">
        <v>106</v>
      </c>
    </row>
    <row r="18" spans="1:12">
      <c r="A18" s="28"/>
      <c r="B18" s="75" t="s">
        <v>107</v>
      </c>
      <c r="C18" s="76" t="s">
        <v>108</v>
      </c>
      <c r="D18" s="77">
        <f>IFERROR(SUM(D19:D21)+D27*(D45/D43), 0)</f>
        <v>608.61446999999998</v>
      </c>
      <c r="E18" s="70"/>
      <c r="F18" s="28"/>
      <c r="G18" s="50"/>
      <c r="H18" s="50"/>
      <c r="I18" s="28"/>
      <c r="J18" s="28"/>
      <c r="K18" s="28"/>
      <c r="L18" s="28"/>
    </row>
    <row r="19" spans="1:12">
      <c r="A19" s="28"/>
      <c r="B19" s="67" t="s">
        <v>109</v>
      </c>
      <c r="C19" s="68" t="s">
        <v>110</v>
      </c>
      <c r="D19" s="78">
        <v>71.001629999999977</v>
      </c>
      <c r="E19" s="70"/>
      <c r="F19" s="28"/>
      <c r="G19" s="50"/>
      <c r="H19" s="50"/>
      <c r="I19" s="28"/>
      <c r="J19" s="28"/>
      <c r="K19" s="28"/>
      <c r="L19" s="28"/>
    </row>
    <row r="20" spans="1:12">
      <c r="A20" s="28"/>
      <c r="B20" s="67" t="s">
        <v>111</v>
      </c>
      <c r="C20" s="68" t="s">
        <v>112</v>
      </c>
      <c r="D20" s="78">
        <v>537.61284000000001</v>
      </c>
      <c r="E20" s="70"/>
      <c r="F20" s="28"/>
      <c r="G20" s="50"/>
      <c r="H20" s="50"/>
      <c r="I20" s="28"/>
      <c r="J20" s="28"/>
      <c r="K20" s="28"/>
      <c r="L20" s="28"/>
    </row>
    <row r="21" spans="1:12">
      <c r="A21" s="28"/>
      <c r="B21" s="67" t="s">
        <v>113</v>
      </c>
      <c r="C21" s="68" t="s">
        <v>98</v>
      </c>
      <c r="D21" s="78">
        <v>0</v>
      </c>
      <c r="E21" s="70"/>
      <c r="F21" s="28"/>
      <c r="G21" s="50"/>
      <c r="H21" s="50"/>
      <c r="I21" s="28"/>
      <c r="J21" s="28"/>
      <c r="K21" s="28"/>
      <c r="L21" s="28"/>
    </row>
    <row r="22" spans="1:12">
      <c r="A22" s="28"/>
      <c r="B22" s="75" t="s">
        <v>114</v>
      </c>
      <c r="C22" s="76" t="s">
        <v>115</v>
      </c>
      <c r="D22" s="77">
        <f>IFERROR(SUM(D23:D25)+D27*(D46/D43), 0)</f>
        <v>143.24536570000001</v>
      </c>
      <c r="E22" s="70"/>
      <c r="F22" s="28"/>
      <c r="G22" s="50"/>
      <c r="H22" s="50"/>
      <c r="I22" s="28"/>
      <c r="J22" s="28"/>
      <c r="K22" s="28"/>
      <c r="L22" s="28"/>
    </row>
    <row r="23" spans="1:12">
      <c r="A23" s="28"/>
      <c r="B23" s="67" t="s">
        <v>116</v>
      </c>
      <c r="C23" s="68" t="s">
        <v>117</v>
      </c>
      <c r="D23" s="78">
        <v>143.24536570000001</v>
      </c>
      <c r="E23" s="70"/>
      <c r="F23" s="28"/>
      <c r="G23" s="50"/>
      <c r="H23" s="50"/>
      <c r="I23" s="28"/>
      <c r="J23" s="28"/>
      <c r="K23" s="28"/>
      <c r="L23" s="28"/>
    </row>
    <row r="24" spans="1:12">
      <c r="A24" s="28"/>
      <c r="B24" s="67" t="s">
        <v>118</v>
      </c>
      <c r="C24" s="68" t="s">
        <v>119</v>
      </c>
      <c r="D24" s="78">
        <v>0</v>
      </c>
      <c r="E24" s="70"/>
      <c r="F24" s="28"/>
      <c r="G24" s="50"/>
      <c r="H24" s="50"/>
      <c r="I24" s="28"/>
      <c r="J24" s="28"/>
      <c r="K24" s="28"/>
      <c r="L24" s="28"/>
    </row>
    <row r="25" spans="1:12" ht="15.75" thickBot="1">
      <c r="A25" s="28"/>
      <c r="B25" s="71" t="s">
        <v>120</v>
      </c>
      <c r="C25" s="72" t="s">
        <v>98</v>
      </c>
      <c r="D25" s="79">
        <v>0</v>
      </c>
      <c r="E25" s="74"/>
      <c r="F25" s="28"/>
      <c r="G25" s="50"/>
      <c r="H25" s="50"/>
      <c r="I25" s="28"/>
      <c r="J25" s="28"/>
      <c r="K25" s="28"/>
      <c r="L25" s="28"/>
    </row>
    <row r="26" spans="1:12">
      <c r="A26" s="28"/>
      <c r="B26" s="63" t="s">
        <v>121</v>
      </c>
      <c r="C26" s="64" t="s">
        <v>122</v>
      </c>
      <c r="D26" s="80">
        <f>SUM(D28+D29)</f>
        <v>14.914704000000002</v>
      </c>
      <c r="E26" s="66"/>
      <c r="F26" s="28"/>
      <c r="G26" s="50"/>
      <c r="H26" s="50"/>
      <c r="I26" s="28"/>
      <c r="J26" s="28"/>
      <c r="K26" s="28"/>
      <c r="L26" s="28"/>
    </row>
    <row r="27" spans="1:12">
      <c r="A27" s="28"/>
      <c r="B27" s="67" t="s">
        <v>123</v>
      </c>
      <c r="C27" s="68" t="s">
        <v>124</v>
      </c>
      <c r="D27" s="81">
        <v>0</v>
      </c>
      <c r="E27" s="70"/>
      <c r="F27" s="28"/>
      <c r="G27" s="50"/>
      <c r="H27" s="50"/>
      <c r="I27" s="28"/>
      <c r="J27" s="28"/>
      <c r="K27" s="28"/>
      <c r="L27" s="28"/>
    </row>
    <row r="28" spans="1:12" ht="24">
      <c r="A28" s="28"/>
      <c r="B28" s="67" t="s">
        <v>125</v>
      </c>
      <c r="C28" s="68" t="s">
        <v>126</v>
      </c>
      <c r="D28" s="69">
        <v>14.914704000000002</v>
      </c>
      <c r="E28" s="70"/>
      <c r="F28" s="28"/>
      <c r="G28" s="50"/>
      <c r="H28" s="50"/>
      <c r="I28" s="28"/>
      <c r="J28" s="28"/>
      <c r="K28" s="28"/>
      <c r="L28" s="28"/>
    </row>
    <row r="29" spans="1:12" ht="15.75" thickBot="1">
      <c r="A29" s="28"/>
      <c r="B29" s="67" t="s">
        <v>127</v>
      </c>
      <c r="C29" s="72" t="s">
        <v>98</v>
      </c>
      <c r="D29" s="73">
        <v>0</v>
      </c>
      <c r="E29" s="74"/>
      <c r="F29" s="28"/>
      <c r="G29" s="50"/>
      <c r="H29" s="50"/>
      <c r="I29" s="28"/>
      <c r="J29" s="28"/>
      <c r="K29" s="28"/>
      <c r="L29" s="28"/>
    </row>
    <row r="30" spans="1:12">
      <c r="A30" s="28"/>
      <c r="B30" s="63" t="s">
        <v>128</v>
      </c>
      <c r="C30" s="64" t="s">
        <v>129</v>
      </c>
      <c r="D30" s="65">
        <f>SUM(D31:D32)</f>
        <v>97.163440000000008</v>
      </c>
      <c r="E30" s="66"/>
      <c r="F30" s="28"/>
      <c r="G30" s="50"/>
      <c r="H30" s="50"/>
      <c r="I30" s="28"/>
      <c r="J30" s="28"/>
      <c r="K30" s="28"/>
      <c r="L30" s="28"/>
    </row>
    <row r="31" spans="1:12" ht="24">
      <c r="A31" s="28"/>
      <c r="B31" s="67" t="s">
        <v>130</v>
      </c>
      <c r="C31" s="68" t="s">
        <v>131</v>
      </c>
      <c r="D31" s="69">
        <v>97.163440000000008</v>
      </c>
      <c r="E31" s="70"/>
      <c r="F31" s="28"/>
      <c r="G31" s="50"/>
      <c r="H31" s="50"/>
      <c r="I31" s="28"/>
      <c r="J31" s="28"/>
      <c r="K31" s="28"/>
      <c r="L31" s="28"/>
    </row>
    <row r="32" spans="1:12" ht="15.75" thickBot="1">
      <c r="A32" s="28"/>
      <c r="B32" s="71" t="s">
        <v>132</v>
      </c>
      <c r="C32" s="72" t="s">
        <v>98</v>
      </c>
      <c r="D32" s="73">
        <v>0</v>
      </c>
      <c r="E32" s="74"/>
      <c r="F32" s="28"/>
      <c r="G32" s="50"/>
      <c r="H32" s="50"/>
      <c r="I32" s="28"/>
      <c r="J32" s="28"/>
      <c r="K32" s="28"/>
      <c r="L32" s="28"/>
    </row>
    <row r="33" spans="1:12">
      <c r="A33" s="28"/>
      <c r="B33" s="63" t="s">
        <v>50</v>
      </c>
      <c r="C33" s="82" t="s">
        <v>133</v>
      </c>
      <c r="D33" s="65">
        <f>D34+D37</f>
        <v>45.688694400000003</v>
      </c>
      <c r="E33" s="66"/>
      <c r="F33" s="28"/>
      <c r="G33" s="50"/>
      <c r="H33" s="50"/>
      <c r="I33" s="28"/>
      <c r="J33" s="28"/>
      <c r="K33" s="28"/>
      <c r="L33" s="28"/>
    </row>
    <row r="34" spans="1:12">
      <c r="A34" s="28"/>
      <c r="B34" s="75" t="s">
        <v>52</v>
      </c>
      <c r="C34" s="76" t="s">
        <v>134</v>
      </c>
      <c r="D34" s="77">
        <f>SUM(D35:D36)</f>
        <v>0</v>
      </c>
      <c r="E34" s="70"/>
      <c r="F34" s="28"/>
      <c r="G34" s="50"/>
      <c r="H34" s="50"/>
      <c r="I34" s="28"/>
      <c r="J34" s="28"/>
      <c r="K34" s="28"/>
      <c r="L34" s="28"/>
    </row>
    <row r="35" spans="1:12">
      <c r="A35" s="28"/>
      <c r="B35" s="67" t="s">
        <v>135</v>
      </c>
      <c r="C35" s="68" t="s">
        <v>136</v>
      </c>
      <c r="D35" s="69">
        <v>0</v>
      </c>
      <c r="E35" s="70"/>
      <c r="F35" s="28"/>
      <c r="G35" s="50"/>
      <c r="H35" s="50"/>
      <c r="I35" s="28"/>
      <c r="J35" s="28"/>
      <c r="K35" s="28"/>
      <c r="L35" s="28"/>
    </row>
    <row r="36" spans="1:12">
      <c r="A36" s="28"/>
      <c r="B36" s="67" t="s">
        <v>137</v>
      </c>
      <c r="C36" s="68" t="s">
        <v>98</v>
      </c>
      <c r="D36" s="69">
        <v>0</v>
      </c>
      <c r="E36" s="70"/>
      <c r="F36" s="28"/>
      <c r="G36" s="50"/>
      <c r="H36" s="50"/>
      <c r="I36" s="28"/>
      <c r="J36" s="28"/>
      <c r="K36" s="28"/>
      <c r="L36" s="28"/>
    </row>
    <row r="37" spans="1:12">
      <c r="A37" s="28"/>
      <c r="B37" s="75" t="s">
        <v>138</v>
      </c>
      <c r="C37" s="76" t="s">
        <v>139</v>
      </c>
      <c r="D37" s="77">
        <f>SUM(D38:D39)</f>
        <v>45.688694400000003</v>
      </c>
      <c r="E37" s="70"/>
      <c r="F37" s="28"/>
      <c r="G37" s="50"/>
      <c r="H37" s="50"/>
      <c r="I37" s="28"/>
      <c r="J37" s="28"/>
      <c r="K37" s="28"/>
      <c r="L37" s="28"/>
    </row>
    <row r="38" spans="1:12">
      <c r="A38" s="28"/>
      <c r="B38" s="67" t="s">
        <v>140</v>
      </c>
      <c r="C38" s="68" t="s">
        <v>141</v>
      </c>
      <c r="D38" s="83">
        <v>43.108894400000004</v>
      </c>
      <c r="E38" s="70"/>
      <c r="F38" s="28"/>
      <c r="G38" s="50"/>
      <c r="H38" s="50"/>
      <c r="I38" s="28"/>
      <c r="J38" s="28"/>
      <c r="K38" s="28"/>
      <c r="L38" s="28"/>
    </row>
    <row r="39" spans="1:12" ht="15.75" thickBot="1">
      <c r="A39" s="28"/>
      <c r="B39" s="71" t="s">
        <v>142</v>
      </c>
      <c r="C39" s="72" t="s">
        <v>98</v>
      </c>
      <c r="D39" s="73">
        <f>D13+D32+D29+D25+D21+D17+D36</f>
        <v>2.5798000000000001</v>
      </c>
      <c r="E39" s="74"/>
      <c r="F39" s="28"/>
      <c r="G39" s="50"/>
      <c r="H39" s="50"/>
      <c r="I39" s="28"/>
      <c r="J39" s="28"/>
      <c r="K39" s="28"/>
      <c r="L39" s="28"/>
    </row>
    <row r="40" spans="1:12" ht="15.75" thickBot="1">
      <c r="A40" s="28"/>
      <c r="B40" s="84" t="s">
        <v>143</v>
      </c>
      <c r="C40" s="85" t="s">
        <v>144</v>
      </c>
      <c r="D40" s="86">
        <f>D41+D49</f>
        <v>1508.0273358952454</v>
      </c>
      <c r="E40" s="87" t="s">
        <v>145</v>
      </c>
      <c r="F40" s="28"/>
      <c r="G40" s="50"/>
      <c r="H40" s="50"/>
      <c r="I40" s="62"/>
      <c r="J40" s="28"/>
      <c r="K40" s="28"/>
      <c r="L40" s="28"/>
    </row>
    <row r="41" spans="1:12" ht="24">
      <c r="A41" s="28"/>
      <c r="B41" s="63" t="s">
        <v>56</v>
      </c>
      <c r="C41" s="82" t="s">
        <v>146</v>
      </c>
      <c r="D41" s="88">
        <f>D42+D43+D47+D48</f>
        <v>1464.7324395198762</v>
      </c>
      <c r="E41" s="66" t="s">
        <v>145</v>
      </c>
      <c r="F41" s="28"/>
      <c r="G41" s="50"/>
      <c r="H41" s="50"/>
      <c r="I41" s="62"/>
      <c r="J41" s="28"/>
      <c r="K41" s="28"/>
      <c r="L41" s="28"/>
    </row>
    <row r="42" spans="1:12">
      <c r="A42" s="28"/>
      <c r="B42" s="67" t="s">
        <v>147</v>
      </c>
      <c r="C42" s="89" t="s">
        <v>148</v>
      </c>
      <c r="D42" s="90">
        <f>'4'!F21</f>
        <v>581.2891046447678</v>
      </c>
      <c r="E42" s="70" t="s">
        <v>145</v>
      </c>
      <c r="F42" s="28"/>
      <c r="G42" s="50"/>
      <c r="H42" s="50"/>
      <c r="I42" s="28"/>
      <c r="J42" s="28"/>
      <c r="K42" s="28"/>
      <c r="L42" s="28"/>
    </row>
    <row r="43" spans="1:12">
      <c r="A43" s="28"/>
      <c r="B43" s="67" t="s">
        <v>149</v>
      </c>
      <c r="C43" s="89" t="s">
        <v>150</v>
      </c>
      <c r="D43" s="91">
        <f>'4'!J21</f>
        <v>800.87737365620239</v>
      </c>
      <c r="E43" s="70" t="s">
        <v>145</v>
      </c>
      <c r="F43" s="28"/>
      <c r="G43" s="50"/>
      <c r="H43" s="50"/>
      <c r="I43" s="28"/>
      <c r="J43" s="28"/>
      <c r="K43" s="28"/>
      <c r="L43" s="28"/>
    </row>
    <row r="44" spans="1:12">
      <c r="A44" s="92"/>
      <c r="B44" s="93" t="s">
        <v>151</v>
      </c>
      <c r="C44" s="94" t="s">
        <v>152</v>
      </c>
      <c r="D44" s="95">
        <f>'4'!$K$21</f>
        <v>266.95523723421149</v>
      </c>
      <c r="E44" s="96" t="s">
        <v>145</v>
      </c>
      <c r="F44" s="28"/>
      <c r="G44" s="50"/>
      <c r="H44" s="97"/>
      <c r="I44" s="92"/>
      <c r="J44" s="92"/>
      <c r="K44" s="92"/>
      <c r="L44" s="92"/>
    </row>
    <row r="45" spans="1:12">
      <c r="A45" s="92"/>
      <c r="B45" s="93" t="s">
        <v>153</v>
      </c>
      <c r="C45" s="94" t="s">
        <v>154</v>
      </c>
      <c r="D45" s="95">
        <f>'4'!$L$21</f>
        <v>451.24280477034551</v>
      </c>
      <c r="E45" s="96" t="s">
        <v>145</v>
      </c>
      <c r="F45" s="28"/>
      <c r="G45" s="50"/>
      <c r="H45" s="97"/>
      <c r="I45" s="92"/>
      <c r="J45" s="92"/>
      <c r="K45" s="92"/>
      <c r="L45" s="92"/>
    </row>
    <row r="46" spans="1:12">
      <c r="A46" s="92"/>
      <c r="B46" s="93" t="s">
        <v>155</v>
      </c>
      <c r="C46" s="94" t="s">
        <v>156</v>
      </c>
      <c r="D46" s="95">
        <f>'4'!$M$21</f>
        <v>82.679331651645342</v>
      </c>
      <c r="E46" s="96" t="s">
        <v>145</v>
      </c>
      <c r="F46" s="28"/>
      <c r="G46" s="50"/>
      <c r="H46" s="97"/>
      <c r="I46" s="92"/>
      <c r="J46" s="92"/>
      <c r="K46" s="92"/>
      <c r="L46" s="92"/>
    </row>
    <row r="47" spans="1:12">
      <c r="A47" s="28"/>
      <c r="B47" s="71" t="s">
        <v>157</v>
      </c>
      <c r="C47" s="89" t="s">
        <v>158</v>
      </c>
      <c r="D47" s="90">
        <f>'4'!$N$21</f>
        <v>19.516641972313241</v>
      </c>
      <c r="E47" s="70" t="s">
        <v>145</v>
      </c>
      <c r="F47" s="28"/>
      <c r="G47" s="50"/>
      <c r="H47" s="50"/>
      <c r="I47" s="28"/>
      <c r="J47" s="28"/>
      <c r="K47" s="28"/>
      <c r="L47" s="28"/>
    </row>
    <row r="48" spans="1:12" ht="15.75" thickBot="1">
      <c r="A48" s="28"/>
      <c r="B48" s="71" t="s">
        <v>159</v>
      </c>
      <c r="C48" s="98" t="s">
        <v>160</v>
      </c>
      <c r="D48" s="99">
        <f>'4'!E21</f>
        <v>63.049319246592859</v>
      </c>
      <c r="E48" s="74" t="s">
        <v>145</v>
      </c>
      <c r="F48" s="28"/>
      <c r="G48" s="50"/>
      <c r="H48" s="50"/>
      <c r="I48" s="28"/>
      <c r="J48" s="28"/>
      <c r="K48" s="28"/>
      <c r="L48" s="28"/>
    </row>
    <row r="49" spans="1:12">
      <c r="A49" s="28"/>
      <c r="B49" s="63" t="s">
        <v>60</v>
      </c>
      <c r="C49" s="82" t="s">
        <v>161</v>
      </c>
      <c r="D49" s="88">
        <f>SUM(D50:D51)</f>
        <v>43.294896375369191</v>
      </c>
      <c r="E49" s="66" t="s">
        <v>145</v>
      </c>
      <c r="F49" s="28"/>
      <c r="G49" s="50"/>
      <c r="H49" s="100"/>
      <c r="I49" s="62"/>
      <c r="J49" s="28"/>
      <c r="K49" s="28"/>
      <c r="L49" s="28"/>
    </row>
    <row r="50" spans="1:12">
      <c r="A50" s="28"/>
      <c r="B50" s="67" t="s">
        <v>62</v>
      </c>
      <c r="C50" s="89" t="s">
        <v>162</v>
      </c>
      <c r="D50" s="90">
        <f>'4'!$O$21</f>
        <v>0</v>
      </c>
      <c r="E50" s="70" t="s">
        <v>145</v>
      </c>
      <c r="F50" s="28"/>
      <c r="G50" s="50"/>
      <c r="H50" s="101"/>
      <c r="I50" s="28"/>
      <c r="J50" s="28"/>
      <c r="K50" s="28"/>
      <c r="L50" s="28"/>
    </row>
    <row r="51" spans="1:12" ht="15.75" thickBot="1">
      <c r="A51" s="28"/>
      <c r="B51" s="71" t="s">
        <v>66</v>
      </c>
      <c r="C51" s="98" t="s">
        <v>163</v>
      </c>
      <c r="D51" s="99">
        <f>'4'!$P$21</f>
        <v>43.294896375369191</v>
      </c>
      <c r="E51" s="74" t="s">
        <v>145</v>
      </c>
      <c r="F51" s="28"/>
      <c r="G51" s="50"/>
      <c r="H51" s="50"/>
      <c r="I51" s="28"/>
      <c r="J51" s="28"/>
      <c r="K51" s="28"/>
      <c r="L51" s="28"/>
    </row>
    <row r="52" spans="1:12">
      <c r="A52" s="28"/>
      <c r="B52" s="63" t="s">
        <v>164</v>
      </c>
      <c r="C52" s="102" t="s">
        <v>165</v>
      </c>
      <c r="D52" s="88">
        <f>SUM(D53:D72)</f>
        <v>144.14446410475495</v>
      </c>
      <c r="E52" s="66"/>
      <c r="F52" s="28"/>
      <c r="G52" s="50"/>
      <c r="H52" s="100"/>
      <c r="I52" s="62"/>
      <c r="J52" s="28"/>
      <c r="K52" s="28"/>
      <c r="L52" s="28"/>
    </row>
    <row r="53" spans="1:12">
      <c r="A53" s="28"/>
      <c r="B53" s="103" t="s">
        <v>166</v>
      </c>
      <c r="C53" s="104" t="s">
        <v>167</v>
      </c>
      <c r="D53" s="105">
        <v>1.5964499999999999</v>
      </c>
      <c r="E53" s="106"/>
      <c r="F53" s="28"/>
      <c r="G53" s="50"/>
      <c r="H53" s="100"/>
      <c r="I53" s="28"/>
      <c r="J53" s="28"/>
      <c r="K53" s="28"/>
      <c r="L53" s="28"/>
    </row>
    <row r="54" spans="1:12" ht="51.75">
      <c r="A54" s="28"/>
      <c r="B54" s="107" t="s">
        <v>168</v>
      </c>
      <c r="C54" s="104" t="s">
        <v>169</v>
      </c>
      <c r="D54" s="105">
        <v>0.01</v>
      </c>
      <c r="E54" s="106"/>
      <c r="F54" s="28"/>
      <c r="G54" s="50"/>
      <c r="H54" s="101"/>
      <c r="I54" s="28"/>
      <c r="J54" s="28"/>
      <c r="K54" s="28"/>
      <c r="L54" s="28"/>
    </row>
    <row r="55" spans="1:12">
      <c r="A55" s="28"/>
      <c r="B55" s="107" t="s">
        <v>170</v>
      </c>
      <c r="C55" s="104" t="s">
        <v>171</v>
      </c>
      <c r="D55" s="105">
        <v>0</v>
      </c>
      <c r="E55" s="106"/>
      <c r="F55" s="28"/>
      <c r="G55" s="50"/>
      <c r="H55" s="50"/>
      <c r="I55" s="28"/>
      <c r="J55" s="28"/>
      <c r="K55" s="28"/>
      <c r="L55" s="28"/>
    </row>
    <row r="56" spans="1:12" ht="26.25">
      <c r="A56" s="28"/>
      <c r="B56" s="107" t="s">
        <v>172</v>
      </c>
      <c r="C56" s="104" t="s">
        <v>173</v>
      </c>
      <c r="D56" s="105">
        <v>2.2300699999999996</v>
      </c>
      <c r="E56" s="106"/>
      <c r="F56" s="28"/>
      <c r="G56" s="50"/>
      <c r="H56" s="50"/>
      <c r="I56" s="28"/>
      <c r="J56" s="28"/>
      <c r="K56" s="28"/>
      <c r="L56" s="28"/>
    </row>
    <row r="57" spans="1:12">
      <c r="A57" s="28"/>
      <c r="B57" s="107" t="s">
        <v>174</v>
      </c>
      <c r="C57" s="104" t="s">
        <v>175</v>
      </c>
      <c r="D57" s="105">
        <v>17.782720000000001</v>
      </c>
      <c r="E57" s="106"/>
      <c r="F57" s="28"/>
      <c r="G57" s="50"/>
      <c r="H57" s="50"/>
      <c r="I57" s="28"/>
      <c r="J57" s="28"/>
      <c r="K57" s="28"/>
      <c r="L57" s="28"/>
    </row>
    <row r="58" spans="1:12" ht="26.25">
      <c r="A58" s="28"/>
      <c r="B58" s="107" t="s">
        <v>176</v>
      </c>
      <c r="C58" s="104" t="s">
        <v>177</v>
      </c>
      <c r="D58" s="105">
        <v>0</v>
      </c>
      <c r="E58" s="106"/>
      <c r="F58" s="28"/>
      <c r="G58" s="50"/>
      <c r="H58" s="50"/>
      <c r="I58" s="28"/>
      <c r="J58" s="28"/>
      <c r="K58" s="28"/>
      <c r="L58" s="28"/>
    </row>
    <row r="59" spans="1:12" ht="26.25">
      <c r="A59" s="28"/>
      <c r="B59" s="107" t="s">
        <v>178</v>
      </c>
      <c r="C59" s="104" t="s">
        <v>179</v>
      </c>
      <c r="D59" s="105">
        <v>0</v>
      </c>
      <c r="E59" s="106"/>
      <c r="F59" s="28"/>
      <c r="G59" s="50"/>
      <c r="H59" s="50"/>
      <c r="I59" s="28"/>
      <c r="J59" s="28"/>
      <c r="K59" s="28"/>
      <c r="L59" s="28"/>
    </row>
    <row r="60" spans="1:12" ht="90">
      <c r="A60" s="28"/>
      <c r="B60" s="107" t="s">
        <v>180</v>
      </c>
      <c r="C60" s="104" t="s">
        <v>181</v>
      </c>
      <c r="D60" s="105">
        <v>0</v>
      </c>
      <c r="E60" s="108"/>
      <c r="F60" s="28"/>
      <c r="G60" s="50"/>
      <c r="H60" s="50"/>
      <c r="I60" s="28"/>
      <c r="J60" s="28"/>
      <c r="K60" s="28"/>
      <c r="L60" s="28"/>
    </row>
    <row r="61" spans="1:12">
      <c r="A61" s="28"/>
      <c r="B61" s="107" t="s">
        <v>182</v>
      </c>
      <c r="C61" s="104" t="s">
        <v>183</v>
      </c>
      <c r="D61" s="105">
        <v>0</v>
      </c>
      <c r="E61" s="106"/>
      <c r="F61" s="28"/>
      <c r="G61" s="50"/>
      <c r="H61" s="50"/>
      <c r="I61" s="28"/>
      <c r="J61" s="28"/>
      <c r="K61" s="28"/>
      <c r="L61" s="28"/>
    </row>
    <row r="62" spans="1:12" ht="39">
      <c r="A62" s="28"/>
      <c r="B62" s="107" t="s">
        <v>184</v>
      </c>
      <c r="C62" s="104" t="s">
        <v>185</v>
      </c>
      <c r="D62" s="105">
        <v>0</v>
      </c>
      <c r="E62" s="106"/>
      <c r="F62" s="28"/>
      <c r="G62" s="50"/>
      <c r="H62" s="101"/>
      <c r="I62" s="28"/>
      <c r="J62" s="28"/>
      <c r="K62" s="28"/>
      <c r="L62" s="28"/>
    </row>
    <row r="63" spans="1:12" ht="26.25">
      <c r="A63" s="28"/>
      <c r="B63" s="107" t="s">
        <v>186</v>
      </c>
      <c r="C63" s="104" t="s">
        <v>187</v>
      </c>
      <c r="D63" s="105">
        <v>0</v>
      </c>
      <c r="E63" s="106"/>
      <c r="F63" s="28"/>
      <c r="G63" s="50"/>
      <c r="H63" s="50"/>
      <c r="I63" s="28"/>
      <c r="J63" s="28"/>
      <c r="K63" s="28"/>
      <c r="L63" s="28"/>
    </row>
    <row r="64" spans="1:12" ht="26.25">
      <c r="A64" s="28"/>
      <c r="B64" s="107" t="s">
        <v>188</v>
      </c>
      <c r="C64" s="104" t="s">
        <v>189</v>
      </c>
      <c r="D64" s="105">
        <v>0</v>
      </c>
      <c r="E64" s="106"/>
      <c r="F64" s="28"/>
      <c r="G64" s="50"/>
      <c r="H64" s="50"/>
      <c r="I64" s="28"/>
      <c r="J64" s="28"/>
      <c r="K64" s="28"/>
      <c r="L64" s="28"/>
    </row>
    <row r="65" spans="1:12" ht="26.25">
      <c r="A65" s="28"/>
      <c r="B65" s="107" t="s">
        <v>190</v>
      </c>
      <c r="C65" s="104" t="s">
        <v>191</v>
      </c>
      <c r="D65" s="105">
        <v>0</v>
      </c>
      <c r="E65" s="106"/>
      <c r="F65" s="28"/>
      <c r="G65" s="50"/>
      <c r="H65" s="50"/>
      <c r="I65" s="28"/>
      <c r="J65" s="28"/>
      <c r="K65" s="28"/>
      <c r="L65" s="28"/>
    </row>
    <row r="66" spans="1:12" ht="77.25">
      <c r="A66" s="28"/>
      <c r="B66" s="107" t="s">
        <v>192</v>
      </c>
      <c r="C66" s="104" t="s">
        <v>193</v>
      </c>
      <c r="D66" s="105">
        <v>8.3862180000000013</v>
      </c>
      <c r="E66" s="106"/>
      <c r="F66" s="28"/>
      <c r="G66" s="50"/>
      <c r="H66" s="50"/>
      <c r="I66" s="28"/>
      <c r="J66" s="28"/>
      <c r="K66" s="28"/>
      <c r="L66" s="28"/>
    </row>
    <row r="67" spans="1:12" ht="64.5">
      <c r="A67" s="28"/>
      <c r="B67" s="109" t="s">
        <v>194</v>
      </c>
      <c r="C67" s="104" t="s">
        <v>195</v>
      </c>
      <c r="D67" s="110">
        <v>0</v>
      </c>
      <c r="E67" s="111"/>
      <c r="F67" s="28"/>
      <c r="G67" s="50"/>
      <c r="H67" s="50"/>
      <c r="I67" s="28"/>
      <c r="J67" s="28"/>
      <c r="K67" s="28"/>
      <c r="L67" s="28"/>
    </row>
    <row r="68" spans="1:12" ht="39">
      <c r="A68" s="28"/>
      <c r="B68" s="109" t="s">
        <v>196</v>
      </c>
      <c r="C68" s="104" t="s">
        <v>197</v>
      </c>
      <c r="D68" s="110">
        <v>0</v>
      </c>
      <c r="E68" s="111"/>
      <c r="F68" s="28"/>
      <c r="G68" s="50"/>
      <c r="H68" s="50"/>
      <c r="I68" s="28"/>
      <c r="J68" s="28"/>
      <c r="K68" s="28"/>
      <c r="L68" s="28"/>
    </row>
    <row r="69" spans="1:12" ht="51.75">
      <c r="A69" s="28"/>
      <c r="B69" s="109" t="s">
        <v>198</v>
      </c>
      <c r="C69" s="104" t="s">
        <v>199</v>
      </c>
      <c r="D69" s="110">
        <v>0</v>
      </c>
      <c r="E69" s="111"/>
      <c r="F69" s="28"/>
      <c r="G69" s="50"/>
      <c r="H69" s="50"/>
      <c r="I69" s="28"/>
      <c r="J69" s="28"/>
      <c r="K69" s="28"/>
      <c r="L69" s="28"/>
    </row>
    <row r="70" spans="1:12" ht="39">
      <c r="A70" s="28"/>
      <c r="B70" s="109" t="s">
        <v>200</v>
      </c>
      <c r="C70" s="104" t="s">
        <v>201</v>
      </c>
      <c r="D70" s="110">
        <v>0</v>
      </c>
      <c r="E70" s="111"/>
      <c r="F70" s="28"/>
      <c r="G70" s="50"/>
      <c r="H70" s="50"/>
      <c r="I70" s="28"/>
      <c r="J70" s="28"/>
      <c r="K70" s="28"/>
      <c r="L70" s="28"/>
    </row>
    <row r="71" spans="1:12">
      <c r="A71" s="28"/>
      <c r="B71" s="109" t="s">
        <v>202</v>
      </c>
      <c r="C71" s="104" t="s">
        <v>203</v>
      </c>
      <c r="D71" s="110">
        <v>0</v>
      </c>
      <c r="E71" s="111"/>
      <c r="F71" s="28"/>
      <c r="G71" s="50"/>
      <c r="H71" s="50"/>
      <c r="I71" s="28"/>
      <c r="J71" s="28"/>
      <c r="K71" s="28"/>
      <c r="L71" s="28"/>
    </row>
    <row r="72" spans="1:12" ht="27" thickBot="1">
      <c r="A72" s="28"/>
      <c r="B72" s="112" t="s">
        <v>204</v>
      </c>
      <c r="C72" s="113" t="s">
        <v>205</v>
      </c>
      <c r="D72" s="114">
        <v>114.13900610475494</v>
      </c>
      <c r="E72" s="115"/>
      <c r="F72" s="28"/>
      <c r="G72" s="50"/>
      <c r="H72" s="50"/>
      <c r="I72" s="28"/>
      <c r="J72" s="28"/>
      <c r="K72" s="28"/>
      <c r="L72" s="28"/>
    </row>
    <row r="73" spans="1:12" ht="15.75" thickBot="1">
      <c r="A73" s="28"/>
      <c r="B73" s="84" t="s">
        <v>206</v>
      </c>
      <c r="C73" s="116" t="s">
        <v>207</v>
      </c>
      <c r="D73" s="86">
        <f>D10+D33-D41-D49-D52</f>
        <v>39.061149139999543</v>
      </c>
      <c r="E73" s="87"/>
      <c r="F73" s="28"/>
      <c r="G73" s="50"/>
      <c r="H73" s="50"/>
      <c r="I73" s="62"/>
      <c r="J73" s="28"/>
      <c r="K73" s="28"/>
      <c r="L73" s="28"/>
    </row>
    <row r="74" spans="1:12" ht="24">
      <c r="A74" s="117"/>
      <c r="B74" s="118" t="s">
        <v>76</v>
      </c>
      <c r="C74" s="119" t="s">
        <v>208</v>
      </c>
      <c r="D74" s="120">
        <f>D10-D41</f>
        <v>180.81181522012366</v>
      </c>
      <c r="E74" s="121"/>
      <c r="F74" s="28"/>
      <c r="G74" s="50"/>
      <c r="H74" s="122"/>
      <c r="I74" s="62"/>
      <c r="J74" s="117"/>
      <c r="K74" s="117"/>
      <c r="L74" s="117"/>
    </row>
    <row r="75" spans="1:12">
      <c r="A75" s="28"/>
      <c r="B75" s="67" t="s">
        <v>209</v>
      </c>
      <c r="C75" s="89" t="s">
        <v>210</v>
      </c>
      <c r="D75" s="90">
        <f>D11-D42</f>
        <v>-8.1887830047678563</v>
      </c>
      <c r="E75" s="70"/>
      <c r="F75" s="28"/>
      <c r="G75" s="50"/>
      <c r="H75" s="50"/>
      <c r="I75" s="28"/>
      <c r="J75" s="28"/>
      <c r="K75" s="28"/>
      <c r="L75" s="28"/>
    </row>
    <row r="76" spans="1:12">
      <c r="A76" s="28"/>
      <c r="B76" s="67" t="s">
        <v>211</v>
      </c>
      <c r="C76" s="89" t="s">
        <v>212</v>
      </c>
      <c r="D76" s="90">
        <f>D14-D43</f>
        <v>159.48841544379752</v>
      </c>
      <c r="E76" s="70"/>
      <c r="F76" s="28"/>
      <c r="G76" s="50"/>
      <c r="H76" s="50"/>
      <c r="I76" s="28"/>
      <c r="J76" s="28"/>
      <c r="K76" s="28"/>
      <c r="L76" s="28"/>
    </row>
    <row r="77" spans="1:12">
      <c r="A77" s="28"/>
      <c r="B77" s="67" t="s">
        <v>213</v>
      </c>
      <c r="C77" s="89" t="s">
        <v>214</v>
      </c>
      <c r="D77" s="90">
        <f>D15-D44</f>
        <v>-58.449283834211485</v>
      </c>
      <c r="E77" s="70"/>
      <c r="F77" s="28"/>
      <c r="G77" s="50"/>
      <c r="H77" s="50"/>
      <c r="I77" s="28"/>
      <c r="J77" s="28"/>
      <c r="K77" s="28"/>
      <c r="L77" s="28"/>
    </row>
    <row r="78" spans="1:12">
      <c r="A78" s="28"/>
      <c r="B78" s="67" t="s">
        <v>215</v>
      </c>
      <c r="C78" s="89" t="s">
        <v>216</v>
      </c>
      <c r="D78" s="90">
        <f>D18-D45</f>
        <v>157.37166522965447</v>
      </c>
      <c r="E78" s="70"/>
      <c r="F78" s="28"/>
      <c r="G78" s="50"/>
      <c r="H78" s="50"/>
      <c r="I78" s="28"/>
      <c r="J78" s="28"/>
      <c r="K78" s="28"/>
      <c r="L78" s="28"/>
    </row>
    <row r="79" spans="1:12">
      <c r="A79" s="28"/>
      <c r="B79" s="67" t="s">
        <v>217</v>
      </c>
      <c r="C79" s="89" t="s">
        <v>218</v>
      </c>
      <c r="D79" s="90">
        <f>D22-D46</f>
        <v>60.566034048354666</v>
      </c>
      <c r="E79" s="70"/>
      <c r="F79" s="28"/>
      <c r="G79" s="50"/>
      <c r="H79" s="50"/>
      <c r="I79" s="28"/>
      <c r="J79" s="28"/>
      <c r="K79" s="28"/>
      <c r="L79" s="28"/>
    </row>
    <row r="80" spans="1:12" ht="24">
      <c r="A80" s="28"/>
      <c r="B80" s="71" t="s">
        <v>219</v>
      </c>
      <c r="C80" s="89" t="s">
        <v>220</v>
      </c>
      <c r="D80" s="90">
        <f>D26-D47</f>
        <v>-4.6019379723132392</v>
      </c>
      <c r="E80" s="70"/>
      <c r="F80" s="28"/>
      <c r="G80" s="50"/>
      <c r="H80" s="50"/>
      <c r="I80" s="28"/>
      <c r="J80" s="28"/>
      <c r="K80" s="28"/>
      <c r="L80" s="28"/>
    </row>
    <row r="81" spans="1:12" ht="15.75" thickBot="1">
      <c r="A81" s="28"/>
      <c r="B81" s="71" t="s">
        <v>221</v>
      </c>
      <c r="C81" s="98" t="s">
        <v>222</v>
      </c>
      <c r="D81" s="90">
        <f>D30-D48</f>
        <v>34.11412075340715</v>
      </c>
      <c r="E81" s="74"/>
      <c r="F81" s="28"/>
      <c r="G81" s="50"/>
      <c r="H81" s="50"/>
      <c r="I81" s="28"/>
      <c r="J81" s="28"/>
      <c r="K81" s="28"/>
      <c r="L81" s="28"/>
    </row>
    <row r="82" spans="1:12">
      <c r="A82" s="28"/>
      <c r="B82" s="63" t="s">
        <v>78</v>
      </c>
      <c r="C82" s="82" t="s">
        <v>223</v>
      </c>
      <c r="D82" s="88">
        <f>D33-D49</f>
        <v>2.3937980246308115</v>
      </c>
      <c r="E82" s="66"/>
      <c r="F82" s="28"/>
      <c r="G82" s="50"/>
      <c r="H82" s="50"/>
      <c r="I82" s="62"/>
      <c r="J82" s="28"/>
      <c r="K82" s="28"/>
      <c r="L82" s="28"/>
    </row>
    <row r="83" spans="1:12">
      <c r="A83" s="28"/>
      <c r="B83" s="67" t="s">
        <v>80</v>
      </c>
      <c r="C83" s="89" t="s">
        <v>224</v>
      </c>
      <c r="D83" s="90">
        <f>D34-D50</f>
        <v>0</v>
      </c>
      <c r="E83" s="70"/>
      <c r="F83" s="28"/>
      <c r="G83" s="50"/>
      <c r="H83" s="50"/>
      <c r="I83" s="28"/>
      <c r="J83" s="28"/>
      <c r="K83" s="28"/>
      <c r="L83" s="28"/>
    </row>
    <row r="84" spans="1:12">
      <c r="A84" s="28"/>
      <c r="B84" s="71" t="s">
        <v>82</v>
      </c>
      <c r="C84" s="98" t="s">
        <v>225</v>
      </c>
      <c r="D84" s="99">
        <f>IFERROR(D37-D51,"-")</f>
        <v>2.3937980246308115</v>
      </c>
      <c r="E84" s="74"/>
      <c r="F84" s="28"/>
      <c r="G84" s="50"/>
      <c r="H84" s="50"/>
      <c r="I84" s="28"/>
      <c r="J84" s="28"/>
      <c r="K84" s="28"/>
      <c r="L84" s="28"/>
    </row>
    <row r="85" spans="1:12" ht="15.75" thickBot="1">
      <c r="A85" s="28"/>
      <c r="B85" s="123" t="s">
        <v>84</v>
      </c>
      <c r="C85" s="124" t="s">
        <v>226</v>
      </c>
      <c r="D85" s="125">
        <v>0</v>
      </c>
      <c r="E85" s="74"/>
      <c r="F85" s="28"/>
      <c r="G85" s="50"/>
      <c r="H85" s="50"/>
      <c r="I85" s="28"/>
      <c r="J85" s="28"/>
      <c r="K85" s="28"/>
      <c r="L85" s="28"/>
    </row>
    <row r="86" spans="1:12" ht="15.75" thickBot="1">
      <c r="A86" s="28"/>
      <c r="B86" s="84" t="s">
        <v>227</v>
      </c>
      <c r="C86" s="85" t="s">
        <v>228</v>
      </c>
      <c r="D86" s="126">
        <v>9.2750000000000004</v>
      </c>
      <c r="E86" s="87"/>
      <c r="F86" s="28"/>
      <c r="G86" s="50"/>
      <c r="H86" s="50"/>
      <c r="I86" s="62"/>
      <c r="J86" s="28"/>
      <c r="K86" s="28"/>
      <c r="L86" s="28"/>
    </row>
    <row r="87" spans="1:12" ht="15.75" thickBot="1">
      <c r="A87" s="28"/>
      <c r="B87" s="84" t="s">
        <v>229</v>
      </c>
      <c r="C87" s="85" t="s">
        <v>230</v>
      </c>
      <c r="D87" s="86">
        <f>IFERROR(D73+D85-D86,"-")</f>
        <v>29.786149139999544</v>
      </c>
      <c r="E87" s="87"/>
      <c r="F87" s="28"/>
      <c r="G87" s="50"/>
      <c r="H87" s="50"/>
      <c r="I87" s="62"/>
      <c r="J87" s="28"/>
      <c r="K87" s="28"/>
      <c r="L87" s="28"/>
    </row>
    <row r="88" spans="1:12" ht="24">
      <c r="A88" s="28"/>
      <c r="B88" s="118" t="s">
        <v>231</v>
      </c>
      <c r="C88" s="119" t="s">
        <v>232</v>
      </c>
      <c r="D88" s="127">
        <f>IFERROR((D74/D10)*100,"-")</f>
        <v>10.987964298091295</v>
      </c>
      <c r="E88" s="128"/>
      <c r="F88" s="28"/>
      <c r="G88" s="50"/>
      <c r="H88" s="50"/>
      <c r="I88" s="28"/>
      <c r="J88" s="28"/>
      <c r="K88" s="28"/>
      <c r="L88" s="28"/>
    </row>
    <row r="89" spans="1:12">
      <c r="A89" s="28"/>
      <c r="B89" s="67" t="s">
        <v>233</v>
      </c>
      <c r="C89" s="89" t="s">
        <v>234</v>
      </c>
      <c r="D89" s="90">
        <f>IFERROR((D75/D11)*100,"-")</f>
        <v>-1.4288568153887273</v>
      </c>
      <c r="E89" s="70"/>
      <c r="F89" s="28"/>
      <c r="G89" s="50"/>
      <c r="H89" s="50"/>
      <c r="I89" s="28"/>
      <c r="J89" s="28"/>
      <c r="K89" s="28"/>
      <c r="L89" s="28"/>
    </row>
    <row r="90" spans="1:12">
      <c r="A90" s="28"/>
      <c r="B90" s="67" t="s">
        <v>235</v>
      </c>
      <c r="C90" s="89" t="s">
        <v>236</v>
      </c>
      <c r="D90" s="90">
        <f>IFERROR((D76/D14)*100,"-")</f>
        <v>16.607048819727428</v>
      </c>
      <c r="E90" s="70"/>
      <c r="F90" s="28"/>
      <c r="G90" s="50"/>
      <c r="H90" s="50"/>
      <c r="I90" s="28"/>
      <c r="J90" s="28"/>
      <c r="K90" s="28"/>
      <c r="L90" s="28"/>
    </row>
    <row r="91" spans="1:12" ht="24">
      <c r="A91" s="28"/>
      <c r="B91" s="67" t="s">
        <v>237</v>
      </c>
      <c r="C91" s="89" t="s">
        <v>238</v>
      </c>
      <c r="D91" s="90">
        <f>IFERROR((D77/D15)*100,"-")</f>
        <v>-28.032429233366667</v>
      </c>
      <c r="E91" s="70"/>
      <c r="F91" s="28"/>
      <c r="G91" s="50"/>
      <c r="H91" s="50"/>
      <c r="I91" s="28"/>
      <c r="J91" s="28"/>
      <c r="K91" s="28"/>
      <c r="L91" s="28"/>
    </row>
    <row r="92" spans="1:12">
      <c r="A92" s="28"/>
      <c r="B92" s="67" t="s">
        <v>239</v>
      </c>
      <c r="C92" s="89" t="s">
        <v>240</v>
      </c>
      <c r="D92" s="90">
        <f>IFERROR((D78/D18)*100,"-")</f>
        <v>25.857365045831799</v>
      </c>
      <c r="E92" s="70"/>
      <c r="F92" s="28"/>
      <c r="G92" s="50"/>
      <c r="H92" s="50"/>
      <c r="I92" s="28"/>
      <c r="J92" s="28"/>
      <c r="K92" s="28"/>
      <c r="L92" s="28"/>
    </row>
    <row r="93" spans="1:12">
      <c r="A93" s="28"/>
      <c r="B93" s="67" t="s">
        <v>241</v>
      </c>
      <c r="C93" s="89" t="s">
        <v>242</v>
      </c>
      <c r="D93" s="90">
        <f>IFERROR((D79/D22)*100,"-")</f>
        <v>42.281321809180639</v>
      </c>
      <c r="E93" s="70"/>
      <c r="F93" s="28"/>
      <c r="G93" s="50"/>
      <c r="H93" s="50"/>
      <c r="I93" s="28"/>
      <c r="J93" s="28"/>
      <c r="K93" s="28"/>
      <c r="L93" s="28"/>
    </row>
    <row r="94" spans="1:12" ht="24">
      <c r="A94" s="28"/>
      <c r="B94" s="71" t="s">
        <v>243</v>
      </c>
      <c r="C94" s="89" t="s">
        <v>244</v>
      </c>
      <c r="D94" s="90">
        <f>IFERROR((D80/D26)*100,"-")</f>
        <v>-30.855040584870064</v>
      </c>
      <c r="E94" s="70"/>
      <c r="F94" s="28"/>
      <c r="G94" s="50"/>
      <c r="H94" s="50"/>
      <c r="I94" s="28"/>
      <c r="J94" s="28"/>
      <c r="K94" s="28"/>
      <c r="L94" s="28"/>
    </row>
    <row r="95" spans="1:12" ht="15.75" thickBot="1">
      <c r="A95" s="28"/>
      <c r="B95" s="129" t="s">
        <v>245</v>
      </c>
      <c r="C95" s="130" t="s">
        <v>246</v>
      </c>
      <c r="D95" s="131">
        <f>IFERROR((D81/D30)*100,"-")</f>
        <v>35.110038048680806</v>
      </c>
      <c r="E95" s="132"/>
      <c r="F95" s="28"/>
      <c r="G95" s="50"/>
      <c r="H95" s="50"/>
      <c r="I95" s="28"/>
      <c r="J95" s="28"/>
      <c r="K95" s="28"/>
      <c r="L95" s="28"/>
    </row>
    <row r="96" spans="1:12">
      <c r="A96" s="28"/>
      <c r="B96" s="28"/>
      <c r="C96" s="28"/>
      <c r="D96" s="28"/>
      <c r="E96" s="28"/>
      <c r="F96" s="28"/>
      <c r="G96" s="50"/>
      <c r="H96" s="50"/>
      <c r="I96" s="28"/>
      <c r="J96" s="28"/>
      <c r="K96" s="28"/>
      <c r="L96" s="28"/>
    </row>
    <row r="97" spans="1:12">
      <c r="A97" s="28"/>
      <c r="B97" s="28"/>
      <c r="C97" s="97" t="s">
        <v>247</v>
      </c>
      <c r="D97" s="28"/>
      <c r="E97" s="28"/>
      <c r="F97" s="28"/>
      <c r="G97" s="50"/>
      <c r="H97" s="50"/>
      <c r="I97" s="28"/>
      <c r="J97" s="28"/>
      <c r="K97" s="28"/>
      <c r="L97" s="28"/>
    </row>
    <row r="98" spans="1:12">
      <c r="A98" s="28"/>
      <c r="B98" s="28"/>
      <c r="C98" s="97" t="s">
        <v>248</v>
      </c>
      <c r="D98" s="28"/>
      <c r="E98" s="28"/>
      <c r="F98" s="28"/>
      <c r="G98" s="50"/>
      <c r="H98" s="50"/>
      <c r="I98" s="28"/>
      <c r="J98" s="28"/>
      <c r="K98" s="28"/>
      <c r="L98" s="2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A0B0-4A67-42F8-B188-E7A2B5C7B45A}">
  <sheetPr codeName="Sheet98">
    <tabColor theme="0" tint="-0.14999847407452621"/>
  </sheetPr>
  <dimension ref="A2:T239"/>
  <sheetViews>
    <sheetView showGridLines="0" topLeftCell="A4" workbookViewId="0">
      <selection activeCell="D91" sqref="D91:K95"/>
    </sheetView>
  </sheetViews>
  <sheetFormatPr defaultRowHeight="15"/>
  <cols>
    <col min="1" max="1" width="9.140625" style="134"/>
    <col min="2" max="2" width="12.85546875" customWidth="1"/>
    <col min="3" max="3" width="71.140625" customWidth="1"/>
    <col min="4" max="4" width="13.5703125" customWidth="1"/>
    <col min="5" max="5" width="14" customWidth="1"/>
    <col min="6" max="6" width="13.42578125" customWidth="1"/>
    <col min="7" max="7" width="16.85546875" customWidth="1"/>
    <col min="8" max="8" width="16.140625" customWidth="1"/>
    <col min="9" max="9" width="15.7109375" customWidth="1"/>
    <col min="10" max="10" width="14" customWidth="1"/>
    <col min="11" max="12" width="14.5703125" customWidth="1"/>
    <col min="13" max="13" width="16.5703125" customWidth="1"/>
    <col min="14" max="14" width="15" customWidth="1"/>
    <col min="15" max="15" width="17.85546875" customWidth="1"/>
    <col min="16" max="16" width="23.28515625" customWidth="1"/>
    <col min="17" max="20" width="9.140625" style="134"/>
  </cols>
  <sheetData>
    <row r="2" spans="1:17" ht="72">
      <c r="C2" s="28" t="s">
        <v>1251</v>
      </c>
      <c r="E2" s="135"/>
      <c r="F2" s="135"/>
      <c r="P2" s="1" t="s">
        <v>249</v>
      </c>
    </row>
    <row r="3" spans="1:17">
      <c r="C3" s="28" t="s">
        <v>1252</v>
      </c>
    </row>
    <row r="4" spans="1:17">
      <c r="C4" s="136"/>
    </row>
    <row r="5" spans="1:17" ht="15.75">
      <c r="C5" s="137" t="s">
        <v>250</v>
      </c>
    </row>
    <row r="6" spans="1:17" ht="15.75" thickBot="1"/>
    <row r="7" spans="1:17" ht="102.75" thickBot="1">
      <c r="B7" s="138" t="s">
        <v>2</v>
      </c>
      <c r="C7" s="139" t="s">
        <v>251</v>
      </c>
      <c r="D7" s="140" t="s">
        <v>252</v>
      </c>
      <c r="E7" s="141" t="s">
        <v>253</v>
      </c>
      <c r="F7" s="142" t="s">
        <v>254</v>
      </c>
      <c r="G7" s="143" t="s">
        <v>255</v>
      </c>
      <c r="H7" s="144" t="s">
        <v>256</v>
      </c>
      <c r="I7" s="145" t="s">
        <v>257</v>
      </c>
      <c r="J7" s="146" t="s">
        <v>258</v>
      </c>
      <c r="K7" s="143" t="s">
        <v>259</v>
      </c>
      <c r="L7" s="144" t="s">
        <v>260</v>
      </c>
      <c r="M7" s="147" t="s">
        <v>261</v>
      </c>
      <c r="N7" s="148" t="s">
        <v>262</v>
      </c>
      <c r="O7" s="141" t="s">
        <v>263</v>
      </c>
      <c r="P7" s="142" t="s">
        <v>264</v>
      </c>
      <c r="Q7" s="133"/>
    </row>
    <row r="8" spans="1:17" ht="16.5" thickTop="1" thickBot="1">
      <c r="B8" s="149" t="s">
        <v>48</v>
      </c>
      <c r="C8" s="150" t="s">
        <v>265</v>
      </c>
      <c r="D8" s="151"/>
      <c r="E8" s="152"/>
      <c r="F8" s="153"/>
      <c r="G8" s="154"/>
      <c r="H8" s="155"/>
      <c r="I8" s="156"/>
      <c r="J8" s="153"/>
      <c r="K8" s="154"/>
      <c r="L8" s="155"/>
      <c r="M8" s="155"/>
      <c r="N8" s="151"/>
      <c r="O8" s="152"/>
      <c r="P8" s="153"/>
      <c r="Q8" s="133"/>
    </row>
    <row r="9" spans="1:17" ht="16.5" thickTop="1" thickBot="1">
      <c r="B9" s="157" t="s">
        <v>93</v>
      </c>
      <c r="C9" s="158" t="s">
        <v>266</v>
      </c>
      <c r="D9" s="159">
        <f>D28</f>
        <v>0</v>
      </c>
      <c r="E9" s="160">
        <f>E28</f>
        <v>0</v>
      </c>
      <c r="F9" s="161">
        <f>F28</f>
        <v>0</v>
      </c>
      <c r="G9" s="162">
        <f>G28</f>
        <v>0</v>
      </c>
      <c r="H9" s="163">
        <f t="shared" ref="E9:P10" si="0">H28</f>
        <v>0</v>
      </c>
      <c r="I9" s="164">
        <f t="shared" si="0"/>
        <v>0</v>
      </c>
      <c r="J9" s="161">
        <f t="shared" si="0"/>
        <v>0</v>
      </c>
      <c r="K9" s="162">
        <f t="shared" si="0"/>
        <v>0</v>
      </c>
      <c r="L9" s="163">
        <f t="shared" si="0"/>
        <v>0</v>
      </c>
      <c r="M9" s="163">
        <f t="shared" si="0"/>
        <v>0</v>
      </c>
      <c r="N9" s="159">
        <f t="shared" si="0"/>
        <v>0</v>
      </c>
      <c r="O9" s="160">
        <f t="shared" si="0"/>
        <v>0</v>
      </c>
      <c r="P9" s="161">
        <f t="shared" si="0"/>
        <v>0</v>
      </c>
      <c r="Q9" s="133"/>
    </row>
    <row r="10" spans="1:17" ht="15.75" thickBot="1">
      <c r="B10" s="165" t="s">
        <v>99</v>
      </c>
      <c r="C10" s="166" t="s">
        <v>267</v>
      </c>
      <c r="D10" s="167">
        <f>D29</f>
        <v>0</v>
      </c>
      <c r="E10" s="168">
        <f t="shared" si="0"/>
        <v>0</v>
      </c>
      <c r="F10" s="169">
        <f t="shared" si="0"/>
        <v>0</v>
      </c>
      <c r="G10" s="170">
        <f t="shared" si="0"/>
        <v>0</v>
      </c>
      <c r="H10" s="171">
        <f t="shared" si="0"/>
        <v>0</v>
      </c>
      <c r="I10" s="172">
        <f t="shared" si="0"/>
        <v>0</v>
      </c>
      <c r="J10" s="169">
        <f t="shared" si="0"/>
        <v>0</v>
      </c>
      <c r="K10" s="170">
        <f t="shared" si="0"/>
        <v>0</v>
      </c>
      <c r="L10" s="171">
        <f t="shared" si="0"/>
        <v>0</v>
      </c>
      <c r="M10" s="171">
        <f t="shared" si="0"/>
        <v>0</v>
      </c>
      <c r="N10" s="167">
        <f t="shared" si="0"/>
        <v>0</v>
      </c>
      <c r="O10" s="168">
        <f t="shared" si="0"/>
        <v>0</v>
      </c>
      <c r="P10" s="169">
        <f t="shared" si="0"/>
        <v>0</v>
      </c>
      <c r="Q10" s="133"/>
    </row>
    <row r="11" spans="1:17">
      <c r="B11" s="165" t="s">
        <v>121</v>
      </c>
      <c r="C11" s="166" t="s">
        <v>268</v>
      </c>
      <c r="D11" s="167">
        <f>D32+D89+D185</f>
        <v>266.42851999999999</v>
      </c>
      <c r="E11" s="168">
        <f>E32+E89+E185</f>
        <v>0.18147552698749478</v>
      </c>
      <c r="F11" s="169">
        <f t="shared" ref="F11:P11" si="1">F32+F89+F185</f>
        <v>75.636077889589586</v>
      </c>
      <c r="G11" s="170">
        <f t="shared" si="1"/>
        <v>66.1217500587655</v>
      </c>
      <c r="H11" s="171">
        <f t="shared" si="1"/>
        <v>8.9237396393239905</v>
      </c>
      <c r="I11" s="172">
        <f t="shared" si="1"/>
        <v>0.59058819150008413</v>
      </c>
      <c r="J11" s="169">
        <f t="shared" si="1"/>
        <v>190.43124054672404</v>
      </c>
      <c r="K11" s="170">
        <f t="shared" si="1"/>
        <v>24.817520299088009</v>
      </c>
      <c r="L11" s="171">
        <f t="shared" si="1"/>
        <v>142.2386495122044</v>
      </c>
      <c r="M11" s="171">
        <f t="shared" si="1"/>
        <v>23.375070735431635</v>
      </c>
      <c r="N11" s="167">
        <f t="shared" si="1"/>
        <v>5.5110403622386429E-2</v>
      </c>
      <c r="O11" s="168">
        <f t="shared" si="1"/>
        <v>0</v>
      </c>
      <c r="P11" s="169">
        <f t="shared" si="1"/>
        <v>0.12461563307650404</v>
      </c>
      <c r="Q11" s="133"/>
    </row>
    <row r="12" spans="1:17" ht="26.25" thickBot="1">
      <c r="A12" s="173"/>
      <c r="B12" s="174" t="s">
        <v>123</v>
      </c>
      <c r="C12" s="175" t="s">
        <v>269</v>
      </c>
      <c r="D12" s="176">
        <f t="shared" ref="D12:P12" si="2">D33+D90</f>
        <v>263.17619000000002</v>
      </c>
      <c r="E12" s="177">
        <f t="shared" si="2"/>
        <v>0</v>
      </c>
      <c r="F12" s="178">
        <f t="shared" si="2"/>
        <v>74.473530000000011</v>
      </c>
      <c r="G12" s="179">
        <f t="shared" si="2"/>
        <v>65.746750000000006</v>
      </c>
      <c r="H12" s="180">
        <f t="shared" si="2"/>
        <v>8.7267800000000015</v>
      </c>
      <c r="I12" s="181">
        <f t="shared" si="2"/>
        <v>0</v>
      </c>
      <c r="J12" s="178">
        <f t="shared" si="2"/>
        <v>188.70266000000001</v>
      </c>
      <c r="K12" s="179">
        <f t="shared" si="2"/>
        <v>24.118680000000005</v>
      </c>
      <c r="L12" s="180">
        <f t="shared" si="2"/>
        <v>141.3646</v>
      </c>
      <c r="M12" s="180">
        <f t="shared" si="2"/>
        <v>23.219380000000005</v>
      </c>
      <c r="N12" s="176">
        <f t="shared" si="2"/>
        <v>0</v>
      </c>
      <c r="O12" s="177">
        <f t="shared" si="2"/>
        <v>0</v>
      </c>
      <c r="P12" s="178">
        <f t="shared" si="2"/>
        <v>0</v>
      </c>
      <c r="Q12" s="133"/>
    </row>
    <row r="13" spans="1:17" ht="15.75" thickBot="1">
      <c r="B13" s="165" t="s">
        <v>128</v>
      </c>
      <c r="C13" s="166" t="s">
        <v>270</v>
      </c>
      <c r="D13" s="167">
        <f>D35</f>
        <v>7.1440000000000001</v>
      </c>
      <c r="E13" s="168">
        <f t="shared" ref="E13:P13" si="3">E35</f>
        <v>0</v>
      </c>
      <c r="F13" s="169">
        <f t="shared" si="3"/>
        <v>0</v>
      </c>
      <c r="G13" s="170">
        <f t="shared" si="3"/>
        <v>0</v>
      </c>
      <c r="H13" s="171">
        <f t="shared" si="3"/>
        <v>0</v>
      </c>
      <c r="I13" s="172">
        <f t="shared" si="3"/>
        <v>0</v>
      </c>
      <c r="J13" s="169">
        <f t="shared" si="3"/>
        <v>7.1440000000000001</v>
      </c>
      <c r="K13" s="170">
        <f t="shared" si="3"/>
        <v>0</v>
      </c>
      <c r="L13" s="171">
        <f t="shared" si="3"/>
        <v>1.7769999999999999</v>
      </c>
      <c r="M13" s="171">
        <f t="shared" si="3"/>
        <v>5.367</v>
      </c>
      <c r="N13" s="167">
        <f t="shared" si="3"/>
        <v>0</v>
      </c>
      <c r="O13" s="168">
        <f t="shared" si="3"/>
        <v>0</v>
      </c>
      <c r="P13" s="169">
        <f t="shared" si="3"/>
        <v>0</v>
      </c>
      <c r="Q13" s="133"/>
    </row>
    <row r="14" spans="1:17">
      <c r="B14" s="165" t="s">
        <v>271</v>
      </c>
      <c r="C14" s="166" t="s">
        <v>272</v>
      </c>
      <c r="D14" s="167">
        <f>D43+D97+D192</f>
        <v>119.74081</v>
      </c>
      <c r="E14" s="168">
        <f t="shared" ref="D14:P15" si="4">E43+E97+E192</f>
        <v>5.3995156234501502</v>
      </c>
      <c r="F14" s="169">
        <f t="shared" si="4"/>
        <v>48.592252235510571</v>
      </c>
      <c r="G14" s="170">
        <f t="shared" si="4"/>
        <v>7.2958562624526504</v>
      </c>
      <c r="H14" s="171">
        <f t="shared" si="4"/>
        <v>9.0104403519914431</v>
      </c>
      <c r="I14" s="172">
        <f t="shared" si="4"/>
        <v>32.285955621066471</v>
      </c>
      <c r="J14" s="169">
        <f t="shared" si="4"/>
        <v>64.461305253850725</v>
      </c>
      <c r="K14" s="170">
        <f t="shared" si="4"/>
        <v>30.946177540773792</v>
      </c>
      <c r="L14" s="171">
        <f t="shared" si="4"/>
        <v>31.602847886845993</v>
      </c>
      <c r="M14" s="171">
        <f t="shared" si="4"/>
        <v>1.9122798262309446</v>
      </c>
      <c r="N14" s="167">
        <f t="shared" si="4"/>
        <v>0.96032290325226988</v>
      </c>
      <c r="O14" s="168">
        <f t="shared" si="4"/>
        <v>0</v>
      </c>
      <c r="P14" s="169">
        <f t="shared" si="4"/>
        <v>0.32741398393627852</v>
      </c>
      <c r="Q14" s="133"/>
    </row>
    <row r="15" spans="1:17">
      <c r="A15" s="173"/>
      <c r="B15" s="182" t="s">
        <v>273</v>
      </c>
      <c r="C15" s="183" t="s">
        <v>274</v>
      </c>
      <c r="D15" s="184">
        <f t="shared" si="4"/>
        <v>71.726659999999995</v>
      </c>
      <c r="E15" s="185">
        <f t="shared" si="4"/>
        <v>3.4767245093783998</v>
      </c>
      <c r="F15" s="186">
        <f t="shared" si="4"/>
        <v>35.427491283849726</v>
      </c>
      <c r="G15" s="187">
        <f t="shared" si="4"/>
        <v>3.2346852862272026</v>
      </c>
      <c r="H15" s="188">
        <f t="shared" si="4"/>
        <v>4.1074420347352927</v>
      </c>
      <c r="I15" s="189">
        <f t="shared" si="4"/>
        <v>28.085363962887222</v>
      </c>
      <c r="J15" s="186">
        <f t="shared" si="4"/>
        <v>32.129434267478551</v>
      </c>
      <c r="K15" s="187">
        <f t="shared" si="4"/>
        <v>16.448760981820858</v>
      </c>
      <c r="L15" s="188">
        <f t="shared" si="4"/>
        <v>14.686092284879003</v>
      </c>
      <c r="M15" s="188">
        <f t="shared" si="4"/>
        <v>0.99458100077868916</v>
      </c>
      <c r="N15" s="184">
        <f t="shared" si="4"/>
        <v>0.52101285813106402</v>
      </c>
      <c r="O15" s="185">
        <f t="shared" si="4"/>
        <v>0</v>
      </c>
      <c r="P15" s="186">
        <f t="shared" si="4"/>
        <v>0.17199708116226792</v>
      </c>
      <c r="Q15" s="133"/>
    </row>
    <row r="16" spans="1:17">
      <c r="A16" s="173"/>
      <c r="B16" s="190" t="s">
        <v>275</v>
      </c>
      <c r="C16" s="191" t="s">
        <v>276</v>
      </c>
      <c r="D16" s="192">
        <f t="shared" ref="D16:P16" si="5">D47+D101+D196</f>
        <v>0</v>
      </c>
      <c r="E16" s="193">
        <f t="shared" si="5"/>
        <v>0</v>
      </c>
      <c r="F16" s="194">
        <f t="shared" si="5"/>
        <v>0</v>
      </c>
      <c r="G16" s="195">
        <f t="shared" si="5"/>
        <v>0</v>
      </c>
      <c r="H16" s="196">
        <f t="shared" si="5"/>
        <v>0</v>
      </c>
      <c r="I16" s="197">
        <f t="shared" si="5"/>
        <v>0</v>
      </c>
      <c r="J16" s="194">
        <f t="shared" si="5"/>
        <v>0</v>
      </c>
      <c r="K16" s="195">
        <f t="shared" si="5"/>
        <v>0</v>
      </c>
      <c r="L16" s="196">
        <f t="shared" si="5"/>
        <v>0</v>
      </c>
      <c r="M16" s="196">
        <f t="shared" si="5"/>
        <v>0</v>
      </c>
      <c r="N16" s="192">
        <f t="shared" si="5"/>
        <v>0</v>
      </c>
      <c r="O16" s="193">
        <f t="shared" si="5"/>
        <v>0</v>
      </c>
      <c r="P16" s="194">
        <f t="shared" si="5"/>
        <v>0</v>
      </c>
      <c r="Q16" s="133"/>
    </row>
    <row r="17" spans="1:17" ht="15.75" thickBot="1">
      <c r="A17" s="173"/>
      <c r="B17" s="198" t="s">
        <v>277</v>
      </c>
      <c r="C17" s="199" t="s">
        <v>278</v>
      </c>
      <c r="D17" s="200">
        <f t="shared" ref="D17:P17" si="6">D45+D99+D194</f>
        <v>46.300449999999998</v>
      </c>
      <c r="E17" s="201">
        <f t="shared" si="6"/>
        <v>0.20909111407175035</v>
      </c>
      <c r="F17" s="202">
        <f t="shared" si="6"/>
        <v>13.164760951660856</v>
      </c>
      <c r="G17" s="203">
        <f t="shared" si="6"/>
        <v>4.0611709762254486</v>
      </c>
      <c r="H17" s="204">
        <f t="shared" si="6"/>
        <v>4.9029983172561522</v>
      </c>
      <c r="I17" s="205">
        <f t="shared" si="6"/>
        <v>4.2005916581792562</v>
      </c>
      <c r="J17" s="202">
        <f t="shared" si="6"/>
        <v>32.331870986372174</v>
      </c>
      <c r="K17" s="203">
        <f t="shared" si="6"/>
        <v>14.497416558952933</v>
      </c>
      <c r="L17" s="204">
        <f t="shared" si="6"/>
        <v>16.91675560196699</v>
      </c>
      <c r="M17" s="204">
        <f t="shared" si="6"/>
        <v>0.91769882545225567</v>
      </c>
      <c r="N17" s="200">
        <f t="shared" si="6"/>
        <v>0.43931004512120603</v>
      </c>
      <c r="O17" s="201">
        <f t="shared" si="6"/>
        <v>0</v>
      </c>
      <c r="P17" s="202">
        <f t="shared" si="6"/>
        <v>0.15541690277401063</v>
      </c>
      <c r="Q17" s="133"/>
    </row>
    <row r="18" spans="1:17">
      <c r="B18" s="165" t="s">
        <v>279</v>
      </c>
      <c r="C18" s="206" t="s">
        <v>280</v>
      </c>
      <c r="D18" s="167">
        <f t="shared" ref="D18:P19" si="7">D50+D104+D199</f>
        <v>590.83175200000005</v>
      </c>
      <c r="E18" s="168">
        <f t="shared" si="7"/>
        <v>50.882061277014081</v>
      </c>
      <c r="F18" s="169">
        <f t="shared" si="7"/>
        <v>204.82974142809121</v>
      </c>
      <c r="G18" s="170">
        <f t="shared" si="7"/>
        <v>88.460501864524787</v>
      </c>
      <c r="H18" s="171">
        <f t="shared" si="7"/>
        <v>23.250497537232334</v>
      </c>
      <c r="I18" s="172">
        <f t="shared" si="7"/>
        <v>93.11874202633409</v>
      </c>
      <c r="J18" s="169">
        <f t="shared" si="7"/>
        <v>300.41339541221976</v>
      </c>
      <c r="K18" s="170">
        <f t="shared" si="7"/>
        <v>104.06973511234504</v>
      </c>
      <c r="L18" s="171">
        <f t="shared" si="7"/>
        <v>155.32185448002139</v>
      </c>
      <c r="M18" s="171">
        <f t="shared" si="7"/>
        <v>41.02180581985332</v>
      </c>
      <c r="N18" s="167">
        <f t="shared" si="7"/>
        <v>15.572943673051196</v>
      </c>
      <c r="O18" s="168">
        <f t="shared" si="7"/>
        <v>0</v>
      </c>
      <c r="P18" s="169">
        <f t="shared" si="7"/>
        <v>19.133610209623736</v>
      </c>
      <c r="Q18" s="133"/>
    </row>
    <row r="19" spans="1:17" ht="15.75" thickBot="1">
      <c r="B19" s="182" t="s">
        <v>281</v>
      </c>
      <c r="C19" s="207" t="s">
        <v>282</v>
      </c>
      <c r="D19" s="184">
        <f t="shared" si="7"/>
        <v>574.95010000000002</v>
      </c>
      <c r="E19" s="185">
        <f t="shared" si="7"/>
        <v>49.755615088406252</v>
      </c>
      <c r="F19" s="186">
        <f t="shared" si="7"/>
        <v>198.60264993058408</v>
      </c>
      <c r="G19" s="187">
        <f t="shared" si="7"/>
        <v>86.408201953282656</v>
      </c>
      <c r="H19" s="188">
        <f t="shared" si="7"/>
        <v>22.564204136099569</v>
      </c>
      <c r="I19" s="189">
        <f t="shared" si="7"/>
        <v>89.63024384120186</v>
      </c>
      <c r="J19" s="186">
        <f t="shared" si="7"/>
        <v>292.73321430306578</v>
      </c>
      <c r="K19" s="187">
        <f t="shared" si="7"/>
        <v>101.25759182267612</v>
      </c>
      <c r="L19" s="188">
        <f t="shared" si="7"/>
        <v>151.38401049359697</v>
      </c>
      <c r="M19" s="188">
        <f t="shared" si="7"/>
        <v>40.091611986792657</v>
      </c>
      <c r="N19" s="184">
        <f t="shared" si="7"/>
        <v>15.226069722197867</v>
      </c>
      <c r="O19" s="185">
        <f t="shared" si="7"/>
        <v>0</v>
      </c>
      <c r="P19" s="186">
        <f t="shared" si="7"/>
        <v>18.63255095574609</v>
      </c>
      <c r="Q19" s="133"/>
    </row>
    <row r="20" spans="1:17" ht="15.75" thickBot="1">
      <c r="A20" s="208"/>
      <c r="B20" s="209" t="s">
        <v>283</v>
      </c>
      <c r="C20" s="210" t="s">
        <v>284</v>
      </c>
      <c r="D20" s="211">
        <f>D125+D30+D31+D45+D65+D67+D71+D73+D74+D75+D77+D83+D84+D99+D117+D119+D123+D126+D127+D129+D135+D136+D194+D212+D214+D218+D220+D221+D222+D224+D231+D232</f>
        <v>123.42815999999999</v>
      </c>
      <c r="E20" s="212">
        <f>E125+E30+E31+E45+E65+E67+E71+E73+E74+E75+E77+E83+E84+E99+E117+E119+E123+E126+E127+E129+E135+E136+E194+E212+E214+E218+E220+E221+E222+E224+E231+E232</f>
        <v>1.9399386585017924</v>
      </c>
      <c r="F20" s="213">
        <f t="shared" ref="F20:P20" si="8">F125+F30+F31+F45+F65+F67+F71+F73+F74+F75+F77+F83+F84+F99+F117+F119+F123+F126+F127+F129+F135+F136+F194+F212+F214+F218+F220+F221+F222+F224+F231+F232</f>
        <v>52.767866037039468</v>
      </c>
      <c r="G20" s="214">
        <f t="shared" si="8"/>
        <v>8.4121750486188436</v>
      </c>
      <c r="H20" s="215">
        <f t="shared" si="8"/>
        <v>7.2547122023491184</v>
      </c>
      <c r="I20" s="216">
        <f t="shared" si="8"/>
        <v>37.100978786071508</v>
      </c>
      <c r="J20" s="213">
        <f t="shared" si="8"/>
        <v>66.326727497152675</v>
      </c>
      <c r="K20" s="214">
        <f t="shared" si="8"/>
        <v>24.329188545919578</v>
      </c>
      <c r="L20" s="215">
        <f t="shared" si="8"/>
        <v>39.47729386382553</v>
      </c>
      <c r="M20" s="215">
        <f t="shared" si="8"/>
        <v>2.5202450874075697</v>
      </c>
      <c r="N20" s="211">
        <f t="shared" si="8"/>
        <v>1.0396070893509959</v>
      </c>
      <c r="O20" s="212">
        <f t="shared" si="8"/>
        <v>0</v>
      </c>
      <c r="P20" s="217">
        <f t="shared" si="8"/>
        <v>1.3540207179550621</v>
      </c>
      <c r="Q20" s="133"/>
    </row>
    <row r="21" spans="1:17" ht="16.5" thickTop="1" thickBot="1">
      <c r="A21" s="208"/>
      <c r="B21" s="218" t="s">
        <v>285</v>
      </c>
      <c r="C21" s="150" t="s">
        <v>286</v>
      </c>
      <c r="D21" s="219">
        <f>D27+D88+D184</f>
        <v>1508.0273358952454</v>
      </c>
      <c r="E21" s="220">
        <f t="shared" ref="E21:N21" si="9">E27+E88+E184</f>
        <v>63.049319246592859</v>
      </c>
      <c r="F21" s="221">
        <f>F27+F88+F184</f>
        <v>581.2891046447678</v>
      </c>
      <c r="G21" s="222">
        <f t="shared" si="9"/>
        <v>298.83651628780365</v>
      </c>
      <c r="H21" s="223">
        <f t="shared" si="9"/>
        <v>77.172463369342623</v>
      </c>
      <c r="I21" s="224">
        <f t="shared" si="9"/>
        <v>205.2801249876216</v>
      </c>
      <c r="J21" s="221">
        <f t="shared" si="9"/>
        <v>800.87737365620239</v>
      </c>
      <c r="K21" s="222">
        <f t="shared" si="9"/>
        <v>266.95523723421149</v>
      </c>
      <c r="L21" s="223">
        <f t="shared" si="9"/>
        <v>451.24280477034551</v>
      </c>
      <c r="M21" s="223">
        <f t="shared" si="9"/>
        <v>82.679331651645342</v>
      </c>
      <c r="N21" s="219">
        <f t="shared" si="9"/>
        <v>19.516641972313241</v>
      </c>
      <c r="O21" s="220">
        <f>O27+O88+O184</f>
        <v>0</v>
      </c>
      <c r="P21" s="225">
        <f>P27+P88+P184</f>
        <v>43.294896375369191</v>
      </c>
      <c r="Q21" s="133"/>
    </row>
    <row r="22" spans="1:17" ht="15.75" thickTop="1">
      <c r="B22" s="226" t="s">
        <v>287</v>
      </c>
      <c r="C22" s="227" t="s">
        <v>288</v>
      </c>
      <c r="D22" s="167">
        <f>E22+F22+J22+N22+O22+P22</f>
        <v>1130.2211458952454</v>
      </c>
      <c r="E22" s="168">
        <f t="shared" ref="E22:P22" si="10">SUM(E23:E25)</f>
        <v>63.049319246592859</v>
      </c>
      <c r="F22" s="169">
        <f>SUM(F23:F25)</f>
        <v>404.08657464476784</v>
      </c>
      <c r="G22" s="170">
        <f t="shared" si="10"/>
        <v>130.36076628780361</v>
      </c>
      <c r="H22" s="171">
        <f t="shared" si="10"/>
        <v>68.445683369342632</v>
      </c>
      <c r="I22" s="172">
        <f t="shared" si="10"/>
        <v>205.2801249876216</v>
      </c>
      <c r="J22" s="169">
        <f>SUM(J23:J25)</f>
        <v>600.62971365620228</v>
      </c>
      <c r="K22" s="170">
        <f t="shared" si="10"/>
        <v>242.83655723421148</v>
      </c>
      <c r="L22" s="171">
        <f t="shared" si="10"/>
        <v>303.70020477034552</v>
      </c>
      <c r="M22" s="171">
        <f t="shared" si="10"/>
        <v>54.092951651645336</v>
      </c>
      <c r="N22" s="167">
        <f t="shared" si="10"/>
        <v>19.16064197231324</v>
      </c>
      <c r="O22" s="168">
        <f t="shared" si="10"/>
        <v>0</v>
      </c>
      <c r="P22" s="228">
        <f t="shared" si="10"/>
        <v>43.294896375369191</v>
      </c>
      <c r="Q22" s="133"/>
    </row>
    <row r="23" spans="1:17">
      <c r="B23" s="229" t="s">
        <v>289</v>
      </c>
      <c r="C23" s="230" t="s">
        <v>290</v>
      </c>
      <c r="D23" s="231">
        <f>E23+F23+J23+N23+O23+P23</f>
        <v>707.35796239881711</v>
      </c>
      <c r="E23" s="232">
        <f>E27-E28-E29-E33-E36-E37-E56-E57-E87</f>
        <v>51.486399812121221</v>
      </c>
      <c r="F23" s="233">
        <f t="shared" ref="F23:F28" si="11">SUM(G23:I23)</f>
        <v>276.63004663383435</v>
      </c>
      <c r="G23" s="234">
        <f>G27-G28-G29-G33-G36-G37-G56-G57-G87</f>
        <v>95.913953537129757</v>
      </c>
      <c r="H23" s="235">
        <f>H27-H28-H29-H33-H36-H37-H56-H57-H87</f>
        <v>37.840227444735916</v>
      </c>
      <c r="I23" s="236">
        <f>I27-I28-I29-I33-I36-I37-I56-I57-I87</f>
        <v>142.87586565196872</v>
      </c>
      <c r="J23" s="233">
        <f t="shared" ref="J23:J54" si="12">SUM(K23:M23)</f>
        <v>331.35924617851771</v>
      </c>
      <c r="K23" s="234">
        <f t="shared" ref="K23:P23" si="13">K27-K28-K29-K33-K36-K37-K56-K57-K87</f>
        <v>116.70286839776659</v>
      </c>
      <c r="L23" s="235">
        <f t="shared" si="13"/>
        <v>175.76994113959597</v>
      </c>
      <c r="M23" s="235">
        <f t="shared" si="13"/>
        <v>38.886436641155193</v>
      </c>
      <c r="N23" s="231">
        <f t="shared" si="13"/>
        <v>13.027518813559322</v>
      </c>
      <c r="O23" s="232">
        <f t="shared" si="13"/>
        <v>0</v>
      </c>
      <c r="P23" s="233">
        <f t="shared" si="13"/>
        <v>34.854750960784315</v>
      </c>
      <c r="Q23" s="133"/>
    </row>
    <row r="24" spans="1:17">
      <c r="B24" s="229" t="s">
        <v>291</v>
      </c>
      <c r="C24" s="237" t="s">
        <v>292</v>
      </c>
      <c r="D24" s="238">
        <f t="shared" ref="D24:D29" si="14">E24+F24+J24+N24+O24+P24</f>
        <v>228.09096743085476</v>
      </c>
      <c r="E24" s="239">
        <f>E88-E90-E138</f>
        <v>0.71035989883298989</v>
      </c>
      <c r="F24" s="240">
        <f t="shared" si="11"/>
        <v>57.746901336483859</v>
      </c>
      <c r="G24" s="241">
        <f>G88-G90-G138</f>
        <v>11.945151676131436</v>
      </c>
      <c r="H24" s="242">
        <f>H88-H90-H138</f>
        <v>18.810138239331934</v>
      </c>
      <c r="I24" s="243">
        <f>I88-I90-I138</f>
        <v>26.991611421020483</v>
      </c>
      <c r="J24" s="240">
        <f t="shared" si="12"/>
        <v>165.82241206569427</v>
      </c>
      <c r="K24" s="241">
        <f t="shared" ref="K24:P24" si="15">K88-K90-K138</f>
        <v>84.300538360994693</v>
      </c>
      <c r="L24" s="242">
        <f t="shared" si="15"/>
        <v>75.627881593571459</v>
      </c>
      <c r="M24" s="242">
        <f t="shared" si="15"/>
        <v>5.8939921111281226</v>
      </c>
      <c r="N24" s="238">
        <f t="shared" si="15"/>
        <v>2.8235688961880472</v>
      </c>
      <c r="O24" s="239">
        <f t="shared" si="15"/>
        <v>0</v>
      </c>
      <c r="P24" s="240">
        <f t="shared" si="15"/>
        <v>0.98772523365559928</v>
      </c>
      <c r="Q24" s="133"/>
    </row>
    <row r="25" spans="1:17" ht="15.75" thickBot="1">
      <c r="B25" s="229" t="s">
        <v>293</v>
      </c>
      <c r="C25" s="244" t="s">
        <v>294</v>
      </c>
      <c r="D25" s="245">
        <f t="shared" si="14"/>
        <v>194.77221606557373</v>
      </c>
      <c r="E25" s="246">
        <f>E184</f>
        <v>10.852559535638646</v>
      </c>
      <c r="F25" s="247">
        <f t="shared" si="11"/>
        <v>69.709626674449609</v>
      </c>
      <c r="G25" s="248">
        <f>G184</f>
        <v>22.501661074542422</v>
      </c>
      <c r="H25" s="249">
        <f>H184</f>
        <v>11.795317685274787</v>
      </c>
      <c r="I25" s="250">
        <f>I184</f>
        <v>35.412647914632402</v>
      </c>
      <c r="J25" s="247">
        <f t="shared" si="12"/>
        <v>103.44805541199031</v>
      </c>
      <c r="K25" s="248">
        <f t="shared" ref="K25:P25" si="16">K184</f>
        <v>41.833150475450203</v>
      </c>
      <c r="L25" s="249">
        <f t="shared" si="16"/>
        <v>52.302382037178084</v>
      </c>
      <c r="M25" s="249">
        <f t="shared" si="16"/>
        <v>9.3125228993620208</v>
      </c>
      <c r="N25" s="245">
        <f t="shared" si="16"/>
        <v>3.3095542625658729</v>
      </c>
      <c r="O25" s="246">
        <f t="shared" si="16"/>
        <v>0</v>
      </c>
      <c r="P25" s="247">
        <f t="shared" si="16"/>
        <v>7.4524201809292698</v>
      </c>
      <c r="Q25" s="133"/>
    </row>
    <row r="26" spans="1:17" ht="16.5" thickTop="1" thickBot="1">
      <c r="B26" s="226" t="s">
        <v>295</v>
      </c>
      <c r="C26" s="227" t="s">
        <v>296</v>
      </c>
      <c r="D26" s="219">
        <f t="shared" si="14"/>
        <v>377.80619000000002</v>
      </c>
      <c r="E26" s="220">
        <f>E28+E29+E33+E36+E37+E56+E57+E87+E90+E138</f>
        <v>0</v>
      </c>
      <c r="F26" s="221">
        <f t="shared" si="11"/>
        <v>177.20253</v>
      </c>
      <c r="G26" s="222">
        <f>G28+G29+G33+G36+G37+G56+G57+G87+G90+G138</f>
        <v>168.47575000000001</v>
      </c>
      <c r="H26" s="223">
        <f>H28+H29+H33+H36+H37+H56+H57+H87+H90+H138</f>
        <v>8.7267800000000015</v>
      </c>
      <c r="I26" s="224">
        <f>I28+I29+I33+I36+I37+I56+I57+I87+I90+I138</f>
        <v>0</v>
      </c>
      <c r="J26" s="221">
        <f t="shared" si="12"/>
        <v>200.24766</v>
      </c>
      <c r="K26" s="222">
        <f t="shared" ref="K26:P26" si="17">K28+K29+K33+K36+K37+K56+K57+K87+K90+K138</f>
        <v>24.118680000000005</v>
      </c>
      <c r="L26" s="223">
        <f t="shared" si="17"/>
        <v>147.54259999999999</v>
      </c>
      <c r="M26" s="223">
        <f t="shared" si="17"/>
        <v>28.586380000000005</v>
      </c>
      <c r="N26" s="219">
        <f t="shared" si="17"/>
        <v>0.35599999999999998</v>
      </c>
      <c r="O26" s="220">
        <f t="shared" si="17"/>
        <v>0</v>
      </c>
      <c r="P26" s="221">
        <f t="shared" si="17"/>
        <v>0</v>
      </c>
      <c r="Q26" s="133"/>
    </row>
    <row r="27" spans="1:17" ht="16.5" thickTop="1" thickBot="1">
      <c r="B27" s="251" t="s">
        <v>50</v>
      </c>
      <c r="C27" s="150" t="s">
        <v>297</v>
      </c>
      <c r="D27" s="252">
        <f t="shared" si="14"/>
        <v>1085.1641523988169</v>
      </c>
      <c r="E27" s="253">
        <f>E28+E29+E32+E35+E38+E41+E43+E49+E50+E55+E61+E64+E79+E80</f>
        <v>51.486399812121221</v>
      </c>
      <c r="F27" s="251">
        <f t="shared" si="11"/>
        <v>453.83257663383438</v>
      </c>
      <c r="G27" s="254">
        <f>G28+G29+G32+G35+G38+G41+G43+G49+G50+G55+G61+G64+G79+G80</f>
        <v>264.38970353712978</v>
      </c>
      <c r="H27" s="255">
        <f>H28+H29+H32+H35+H38+H41+H43+H49+H50+H55+H61+H64+H79+H80</f>
        <v>46.567007444735914</v>
      </c>
      <c r="I27" s="256">
        <f>I28+I29+I32+I35+I38+I41+I43+I49+I50+I55+I61+I64+I79+I80</f>
        <v>142.87586565196872</v>
      </c>
      <c r="J27" s="251">
        <f t="shared" si="12"/>
        <v>531.60690617851776</v>
      </c>
      <c r="K27" s="254">
        <f t="shared" ref="K27:P27" si="18">K28+K29+K32+K35+K38+K41+K43+K49+K50+K55+K61+K64+K79+K80</f>
        <v>140.82154839776661</v>
      </c>
      <c r="L27" s="255">
        <f t="shared" si="18"/>
        <v>323.31254113959596</v>
      </c>
      <c r="M27" s="255">
        <f t="shared" si="18"/>
        <v>67.472816641155191</v>
      </c>
      <c r="N27" s="252">
        <f t="shared" si="18"/>
        <v>13.383518813559322</v>
      </c>
      <c r="O27" s="253">
        <f t="shared" si="18"/>
        <v>0</v>
      </c>
      <c r="P27" s="251">
        <f t="shared" si="18"/>
        <v>34.854750960784315</v>
      </c>
      <c r="Q27" s="133"/>
    </row>
    <row r="28" spans="1:17" ht="16.5" thickTop="1" thickBot="1">
      <c r="B28" s="157" t="s">
        <v>52</v>
      </c>
      <c r="C28" s="158" t="s">
        <v>266</v>
      </c>
      <c r="D28" s="159">
        <f>E28+F28+J28+N28+O28+P28</f>
        <v>0</v>
      </c>
      <c r="E28" s="160">
        <v>0</v>
      </c>
      <c r="F28" s="161">
        <f t="shared" si="11"/>
        <v>0</v>
      </c>
      <c r="G28" s="257">
        <v>0</v>
      </c>
      <c r="H28" s="258">
        <v>0</v>
      </c>
      <c r="I28" s="259">
        <v>0</v>
      </c>
      <c r="J28" s="169">
        <f>SUM(K28:M28)</f>
        <v>0</v>
      </c>
      <c r="K28" s="162">
        <v>0</v>
      </c>
      <c r="L28" s="163">
        <v>0</v>
      </c>
      <c r="M28" s="163">
        <v>0</v>
      </c>
      <c r="N28" s="159">
        <v>0</v>
      </c>
      <c r="O28" s="260">
        <v>0</v>
      </c>
      <c r="P28" s="261">
        <v>0</v>
      </c>
      <c r="Q28" s="133"/>
    </row>
    <row r="29" spans="1:17">
      <c r="B29" s="262" t="s">
        <v>138</v>
      </c>
      <c r="C29" s="263" t="s">
        <v>267</v>
      </c>
      <c r="D29" s="167">
        <f t="shared" si="14"/>
        <v>0</v>
      </c>
      <c r="E29" s="168">
        <f>SUM(E30:E31)</f>
        <v>0</v>
      </c>
      <c r="F29" s="169">
        <f>SUM(F30:F31)</f>
        <v>0</v>
      </c>
      <c r="G29" s="170">
        <f>SUM(G30:G31)</f>
        <v>0</v>
      </c>
      <c r="H29" s="171">
        <f>SUM(H30:H31)</f>
        <v>0</v>
      </c>
      <c r="I29" s="172">
        <f>SUM(I30:I31)</f>
        <v>0</v>
      </c>
      <c r="J29" s="169">
        <f t="shared" si="12"/>
        <v>0</v>
      </c>
      <c r="K29" s="170">
        <f t="shared" ref="K29:P29" si="19">SUM(K30:K31)</f>
        <v>0</v>
      </c>
      <c r="L29" s="171">
        <f t="shared" si="19"/>
        <v>0</v>
      </c>
      <c r="M29" s="171">
        <f t="shared" si="19"/>
        <v>0</v>
      </c>
      <c r="N29" s="167">
        <f t="shared" si="19"/>
        <v>0</v>
      </c>
      <c r="O29" s="168">
        <f t="shared" si="19"/>
        <v>0</v>
      </c>
      <c r="P29" s="169">
        <f t="shared" si="19"/>
        <v>0</v>
      </c>
      <c r="Q29" s="133"/>
    </row>
    <row r="30" spans="1:17">
      <c r="B30" s="182" t="s">
        <v>140</v>
      </c>
      <c r="C30" s="183" t="s">
        <v>267</v>
      </c>
      <c r="D30" s="231">
        <f>J30+N30+O30+P30</f>
        <v>0</v>
      </c>
      <c r="E30" s="232">
        <v>0</v>
      </c>
      <c r="F30" s="233">
        <f>+SUM(G30:I30)</f>
        <v>0</v>
      </c>
      <c r="G30" s="234">
        <v>0</v>
      </c>
      <c r="H30" s="235">
        <v>0</v>
      </c>
      <c r="I30" s="236">
        <v>0</v>
      </c>
      <c r="J30" s="233">
        <f t="shared" si="12"/>
        <v>0</v>
      </c>
      <c r="K30" s="264">
        <v>0</v>
      </c>
      <c r="L30" s="265">
        <v>0</v>
      </c>
      <c r="M30" s="235">
        <v>0</v>
      </c>
      <c r="N30" s="266">
        <v>0</v>
      </c>
      <c r="O30" s="267">
        <v>0</v>
      </c>
      <c r="P30" s="268">
        <v>0</v>
      </c>
      <c r="Q30" s="133"/>
    </row>
    <row r="31" spans="1:17" ht="15.75" thickBot="1">
      <c r="B31" s="182" t="s">
        <v>142</v>
      </c>
      <c r="C31" s="183" t="s">
        <v>298</v>
      </c>
      <c r="D31" s="231">
        <f>J31+N31+O31+P31</f>
        <v>0</v>
      </c>
      <c r="E31" s="232">
        <v>0</v>
      </c>
      <c r="F31" s="233">
        <f>+SUM(G31:I31)</f>
        <v>0</v>
      </c>
      <c r="G31" s="234">
        <v>0</v>
      </c>
      <c r="H31" s="235">
        <v>0</v>
      </c>
      <c r="I31" s="236">
        <v>0</v>
      </c>
      <c r="J31" s="233">
        <f t="shared" si="12"/>
        <v>0</v>
      </c>
      <c r="K31" s="234">
        <v>0</v>
      </c>
      <c r="L31" s="235">
        <v>0</v>
      </c>
      <c r="M31" s="265">
        <v>0</v>
      </c>
      <c r="N31" s="231">
        <v>0</v>
      </c>
      <c r="O31" s="232">
        <v>0</v>
      </c>
      <c r="P31" s="233">
        <v>0</v>
      </c>
      <c r="Q31" s="133"/>
    </row>
    <row r="32" spans="1:17">
      <c r="B32" s="262" t="s">
        <v>299</v>
      </c>
      <c r="C32" s="263" t="s">
        <v>300</v>
      </c>
      <c r="D32" s="167">
        <f t="shared" ref="D32:D86" si="20">E32+F32+J32+N32+O32+P32</f>
        <v>263.17619000000002</v>
      </c>
      <c r="E32" s="168">
        <f>E33+E34</f>
        <v>0</v>
      </c>
      <c r="F32" s="169">
        <f>F33+F34</f>
        <v>74.473530000000011</v>
      </c>
      <c r="G32" s="170">
        <f>G33+G34</f>
        <v>65.746750000000006</v>
      </c>
      <c r="H32" s="171">
        <f>H33+H34</f>
        <v>8.7267800000000015</v>
      </c>
      <c r="I32" s="172">
        <f>I33+I34</f>
        <v>0</v>
      </c>
      <c r="J32" s="169">
        <f t="shared" si="12"/>
        <v>188.70266000000001</v>
      </c>
      <c r="K32" s="170">
        <f t="shared" ref="K32:P32" si="21">SUM(K33:K34)</f>
        <v>24.118680000000005</v>
      </c>
      <c r="L32" s="171">
        <f t="shared" si="21"/>
        <v>141.3646</v>
      </c>
      <c r="M32" s="171">
        <f t="shared" si="21"/>
        <v>23.219380000000005</v>
      </c>
      <c r="N32" s="167">
        <f t="shared" si="21"/>
        <v>0</v>
      </c>
      <c r="O32" s="168">
        <f t="shared" si="21"/>
        <v>0</v>
      </c>
      <c r="P32" s="169">
        <f t="shared" si="21"/>
        <v>0</v>
      </c>
      <c r="Q32" s="133"/>
    </row>
    <row r="33" spans="2:17" ht="25.5">
      <c r="B33" s="182" t="s">
        <v>301</v>
      </c>
      <c r="C33" s="183" t="s">
        <v>269</v>
      </c>
      <c r="D33" s="231">
        <f t="shared" si="20"/>
        <v>263.17619000000002</v>
      </c>
      <c r="E33" s="232">
        <v>0</v>
      </c>
      <c r="F33" s="233">
        <f t="shared" ref="F33:F95" si="22">SUM(G33:I33)</f>
        <v>74.473530000000011</v>
      </c>
      <c r="G33" s="264">
        <v>65.746750000000006</v>
      </c>
      <c r="H33" s="265">
        <v>8.7267800000000015</v>
      </c>
      <c r="I33" s="269">
        <v>0</v>
      </c>
      <c r="J33" s="233">
        <f t="shared" si="12"/>
        <v>188.70266000000001</v>
      </c>
      <c r="K33" s="264">
        <v>24.118680000000005</v>
      </c>
      <c r="L33" s="265">
        <v>141.3646</v>
      </c>
      <c r="M33" s="265">
        <v>23.219380000000005</v>
      </c>
      <c r="N33" s="265">
        <v>0</v>
      </c>
      <c r="O33" s="270">
        <v>0</v>
      </c>
      <c r="P33" s="268">
        <v>0</v>
      </c>
      <c r="Q33" s="133"/>
    </row>
    <row r="34" spans="2:17" ht="15.75" thickBot="1">
      <c r="B34" s="182" t="s">
        <v>302</v>
      </c>
      <c r="C34" s="191" t="s">
        <v>303</v>
      </c>
      <c r="D34" s="231">
        <f t="shared" si="20"/>
        <v>0</v>
      </c>
      <c r="E34" s="267">
        <v>0</v>
      </c>
      <c r="F34" s="233">
        <f t="shared" si="22"/>
        <v>0</v>
      </c>
      <c r="G34" s="264">
        <v>0</v>
      </c>
      <c r="H34" s="270">
        <v>0</v>
      </c>
      <c r="I34" s="271">
        <v>0</v>
      </c>
      <c r="J34" s="233">
        <f t="shared" si="12"/>
        <v>0</v>
      </c>
      <c r="K34" s="272">
        <v>0</v>
      </c>
      <c r="L34" s="270">
        <v>0</v>
      </c>
      <c r="M34" s="270">
        <v>0</v>
      </c>
      <c r="N34" s="266">
        <v>0</v>
      </c>
      <c r="O34" s="267">
        <v>0</v>
      </c>
      <c r="P34" s="268">
        <v>0</v>
      </c>
      <c r="Q34" s="133"/>
    </row>
    <row r="35" spans="2:17">
      <c r="B35" s="262" t="s">
        <v>304</v>
      </c>
      <c r="C35" s="263" t="s">
        <v>270</v>
      </c>
      <c r="D35" s="167">
        <f t="shared" si="20"/>
        <v>7.1440000000000001</v>
      </c>
      <c r="E35" s="168">
        <f>E36+E37</f>
        <v>0</v>
      </c>
      <c r="F35" s="169">
        <f t="shared" si="22"/>
        <v>0</v>
      </c>
      <c r="G35" s="170">
        <f>G36</f>
        <v>0</v>
      </c>
      <c r="H35" s="171">
        <f>H36</f>
        <v>0</v>
      </c>
      <c r="I35" s="172">
        <f>I36</f>
        <v>0</v>
      </c>
      <c r="J35" s="169">
        <f t="shared" si="12"/>
        <v>7.1440000000000001</v>
      </c>
      <c r="K35" s="170">
        <f t="shared" ref="K35:P35" si="23">SUM(K36:K37)</f>
        <v>0</v>
      </c>
      <c r="L35" s="171">
        <f t="shared" si="23"/>
        <v>1.7769999999999999</v>
      </c>
      <c r="M35" s="171">
        <f t="shared" si="23"/>
        <v>5.367</v>
      </c>
      <c r="N35" s="167">
        <f t="shared" si="23"/>
        <v>0</v>
      </c>
      <c r="O35" s="168">
        <f t="shared" si="23"/>
        <v>0</v>
      </c>
      <c r="P35" s="169">
        <f t="shared" si="23"/>
        <v>0</v>
      </c>
      <c r="Q35" s="133"/>
    </row>
    <row r="36" spans="2:17">
      <c r="B36" s="182" t="s">
        <v>305</v>
      </c>
      <c r="C36" s="183" t="s">
        <v>306</v>
      </c>
      <c r="D36" s="231">
        <f t="shared" si="20"/>
        <v>7.1440000000000001</v>
      </c>
      <c r="E36" s="232">
        <v>0</v>
      </c>
      <c r="F36" s="233">
        <f t="shared" si="22"/>
        <v>0</v>
      </c>
      <c r="G36" s="234">
        <v>0</v>
      </c>
      <c r="H36" s="270">
        <v>0</v>
      </c>
      <c r="I36" s="236">
        <v>0</v>
      </c>
      <c r="J36" s="233">
        <f t="shared" si="12"/>
        <v>7.1440000000000001</v>
      </c>
      <c r="K36" s="234">
        <v>0</v>
      </c>
      <c r="L36" s="270">
        <v>1.7769999999999999</v>
      </c>
      <c r="M36" s="270">
        <v>5.367</v>
      </c>
      <c r="N36" s="273">
        <v>0</v>
      </c>
      <c r="O36" s="267">
        <v>0</v>
      </c>
      <c r="P36" s="268">
        <v>0</v>
      </c>
      <c r="Q36" s="133"/>
    </row>
    <row r="37" spans="2:17" ht="15.75" thickBot="1">
      <c r="B37" s="182" t="s">
        <v>307</v>
      </c>
      <c r="C37" s="183" t="s">
        <v>308</v>
      </c>
      <c r="D37" s="231">
        <f t="shared" si="20"/>
        <v>0</v>
      </c>
      <c r="E37" s="232">
        <v>0</v>
      </c>
      <c r="F37" s="233">
        <f t="shared" si="22"/>
        <v>0</v>
      </c>
      <c r="G37" s="234">
        <v>0</v>
      </c>
      <c r="H37" s="235">
        <v>0</v>
      </c>
      <c r="I37" s="236">
        <v>0</v>
      </c>
      <c r="J37" s="233">
        <f t="shared" si="12"/>
        <v>0</v>
      </c>
      <c r="K37" s="234">
        <v>0</v>
      </c>
      <c r="L37" s="235">
        <v>0</v>
      </c>
      <c r="M37" s="270">
        <v>0</v>
      </c>
      <c r="N37" s="273">
        <v>0</v>
      </c>
      <c r="O37" s="267">
        <v>0</v>
      </c>
      <c r="P37" s="268">
        <v>0</v>
      </c>
      <c r="Q37" s="133"/>
    </row>
    <row r="38" spans="2:17">
      <c r="B38" s="262" t="s">
        <v>309</v>
      </c>
      <c r="C38" s="263" t="s">
        <v>310</v>
      </c>
      <c r="D38" s="167">
        <f t="shared" si="20"/>
        <v>18.704239999999999</v>
      </c>
      <c r="E38" s="168">
        <f>SUM(E39:E40)</f>
        <v>1.4682599999999999</v>
      </c>
      <c r="F38" s="169">
        <f t="shared" si="22"/>
        <v>0</v>
      </c>
      <c r="G38" s="170">
        <f>SUM(G39:G40)</f>
        <v>0</v>
      </c>
      <c r="H38" s="171">
        <f>SUM(H39:H40)</f>
        <v>0</v>
      </c>
      <c r="I38" s="172">
        <f>SUM(I39:I40)</f>
        <v>0</v>
      </c>
      <c r="J38" s="169">
        <f t="shared" si="12"/>
        <v>4.7535400000000001</v>
      </c>
      <c r="K38" s="170">
        <f t="shared" ref="K38:P38" si="24">SUM(K39:K40)</f>
        <v>0</v>
      </c>
      <c r="L38" s="171">
        <f t="shared" si="24"/>
        <v>0</v>
      </c>
      <c r="M38" s="171">
        <f t="shared" si="24"/>
        <v>4.7535400000000001</v>
      </c>
      <c r="N38" s="167">
        <f t="shared" si="24"/>
        <v>0</v>
      </c>
      <c r="O38" s="168">
        <f t="shared" si="24"/>
        <v>0</v>
      </c>
      <c r="P38" s="169">
        <f t="shared" si="24"/>
        <v>12.48244</v>
      </c>
      <c r="Q38" s="133"/>
    </row>
    <row r="39" spans="2:17" ht="25.5">
      <c r="B39" s="182" t="s">
        <v>311</v>
      </c>
      <c r="C39" s="183" t="s">
        <v>312</v>
      </c>
      <c r="D39" s="231">
        <f t="shared" si="20"/>
        <v>17.235980000000001</v>
      </c>
      <c r="E39" s="267">
        <v>0</v>
      </c>
      <c r="F39" s="233">
        <f t="shared" si="22"/>
        <v>0</v>
      </c>
      <c r="G39" s="264">
        <v>0</v>
      </c>
      <c r="H39" s="265">
        <v>0</v>
      </c>
      <c r="I39" s="269">
        <v>0</v>
      </c>
      <c r="J39" s="233">
        <f t="shared" si="12"/>
        <v>4.7535400000000001</v>
      </c>
      <c r="K39" s="264">
        <v>0</v>
      </c>
      <c r="L39" s="265">
        <v>0</v>
      </c>
      <c r="M39" s="265">
        <v>4.7535400000000001</v>
      </c>
      <c r="N39" s="266">
        <v>0</v>
      </c>
      <c r="O39" s="267">
        <v>0</v>
      </c>
      <c r="P39" s="268">
        <v>12.48244</v>
      </c>
      <c r="Q39" s="133"/>
    </row>
    <row r="40" spans="2:17" ht="15.75" thickBot="1">
      <c r="B40" s="182" t="s">
        <v>313</v>
      </c>
      <c r="C40" s="183" t="s">
        <v>314</v>
      </c>
      <c r="D40" s="231">
        <f t="shared" si="20"/>
        <v>1.4682599999999999</v>
      </c>
      <c r="E40" s="267">
        <v>1.4682599999999999</v>
      </c>
      <c r="F40" s="233">
        <f t="shared" si="22"/>
        <v>0</v>
      </c>
      <c r="G40" s="264">
        <v>0</v>
      </c>
      <c r="H40" s="265">
        <v>0</v>
      </c>
      <c r="I40" s="269">
        <v>0</v>
      </c>
      <c r="J40" s="233">
        <f t="shared" si="12"/>
        <v>0</v>
      </c>
      <c r="K40" s="264">
        <v>0</v>
      </c>
      <c r="L40" s="265">
        <v>0</v>
      </c>
      <c r="M40" s="265">
        <v>0</v>
      </c>
      <c r="N40" s="266">
        <v>0</v>
      </c>
      <c r="O40" s="267">
        <v>0</v>
      </c>
      <c r="P40" s="268">
        <v>0</v>
      </c>
      <c r="Q40" s="133"/>
    </row>
    <row r="41" spans="2:17">
      <c r="B41" s="262" t="s">
        <v>315</v>
      </c>
      <c r="C41" s="263" t="s">
        <v>316</v>
      </c>
      <c r="D41" s="167">
        <f t="shared" si="20"/>
        <v>0</v>
      </c>
      <c r="E41" s="168">
        <f>E42</f>
        <v>0</v>
      </c>
      <c r="F41" s="169">
        <f t="shared" si="22"/>
        <v>0</v>
      </c>
      <c r="G41" s="170">
        <f>G42</f>
        <v>0</v>
      </c>
      <c r="H41" s="171">
        <f t="shared" ref="H41:P41" si="25">H42</f>
        <v>0</v>
      </c>
      <c r="I41" s="172">
        <f t="shared" si="25"/>
        <v>0</v>
      </c>
      <c r="J41" s="169">
        <f t="shared" si="12"/>
        <v>0</v>
      </c>
      <c r="K41" s="170">
        <f t="shared" si="25"/>
        <v>0</v>
      </c>
      <c r="L41" s="171">
        <f t="shared" si="25"/>
        <v>0</v>
      </c>
      <c r="M41" s="171">
        <f t="shared" si="25"/>
        <v>0</v>
      </c>
      <c r="N41" s="167">
        <f t="shared" si="25"/>
        <v>0</v>
      </c>
      <c r="O41" s="168">
        <f t="shared" si="25"/>
        <v>0</v>
      </c>
      <c r="P41" s="169">
        <f t="shared" si="25"/>
        <v>0</v>
      </c>
      <c r="Q41" s="133"/>
    </row>
    <row r="42" spans="2:17" ht="15.75" thickBot="1">
      <c r="B42" s="182" t="s">
        <v>317</v>
      </c>
      <c r="C42" s="183" t="s">
        <v>318</v>
      </c>
      <c r="D42" s="231">
        <f t="shared" si="20"/>
        <v>0</v>
      </c>
      <c r="E42" s="267">
        <v>0</v>
      </c>
      <c r="F42" s="233">
        <f t="shared" si="22"/>
        <v>0</v>
      </c>
      <c r="G42" s="264">
        <v>0</v>
      </c>
      <c r="H42" s="265">
        <v>0</v>
      </c>
      <c r="I42" s="269">
        <v>0</v>
      </c>
      <c r="J42" s="233">
        <f t="shared" si="12"/>
        <v>0</v>
      </c>
      <c r="K42" s="264">
        <v>0</v>
      </c>
      <c r="L42" s="265">
        <v>0</v>
      </c>
      <c r="M42" s="265">
        <v>0</v>
      </c>
      <c r="N42" s="266">
        <v>0</v>
      </c>
      <c r="O42" s="267">
        <v>0</v>
      </c>
      <c r="P42" s="268">
        <v>0</v>
      </c>
      <c r="Q42" s="133"/>
    </row>
    <row r="43" spans="2:17">
      <c r="B43" s="262" t="s">
        <v>319</v>
      </c>
      <c r="C43" s="263" t="s">
        <v>320</v>
      </c>
      <c r="D43" s="167">
        <f t="shared" si="20"/>
        <v>47.279180000000004</v>
      </c>
      <c r="E43" s="168">
        <f>SUM(E44:E48)</f>
        <v>5.1527199999999995</v>
      </c>
      <c r="F43" s="169">
        <f>SUM(G43:I43)</f>
        <v>30.204979999999999</v>
      </c>
      <c r="G43" s="170">
        <f>SUM(G44:G48)</f>
        <v>3.4758</v>
      </c>
      <c r="H43" s="171">
        <f>SUM(H44:H48)</f>
        <v>3.0434799999999997</v>
      </c>
      <c r="I43" s="172">
        <f>SUM(I44:I48)</f>
        <v>23.685700000000001</v>
      </c>
      <c r="J43" s="169">
        <f t="shared" si="12"/>
        <v>11.860000000000001</v>
      </c>
      <c r="K43" s="170">
        <f t="shared" ref="K43:P43" si="26">SUM(K44:K48)</f>
        <v>4.2269900000000007</v>
      </c>
      <c r="L43" s="171">
        <f t="shared" si="26"/>
        <v>7.6020099999999999</v>
      </c>
      <c r="M43" s="171">
        <f t="shared" si="26"/>
        <v>3.1E-2</v>
      </c>
      <c r="N43" s="167">
        <f t="shared" si="26"/>
        <v>6.148E-2</v>
      </c>
      <c r="O43" s="168">
        <f t="shared" si="26"/>
        <v>0</v>
      </c>
      <c r="P43" s="169">
        <f t="shared" si="26"/>
        <v>0</v>
      </c>
      <c r="Q43" s="133"/>
    </row>
    <row r="44" spans="2:17">
      <c r="B44" s="182" t="s">
        <v>321</v>
      </c>
      <c r="C44" s="183" t="s">
        <v>274</v>
      </c>
      <c r="D44" s="231">
        <f t="shared" si="20"/>
        <v>34.733160000000005</v>
      </c>
      <c r="E44" s="267">
        <v>3.3432199999999996</v>
      </c>
      <c r="F44" s="233">
        <f t="shared" si="22"/>
        <v>26.025460000000002</v>
      </c>
      <c r="G44" s="264">
        <v>1.2754799999999999</v>
      </c>
      <c r="H44" s="265">
        <v>1.0642799999999999</v>
      </c>
      <c r="I44" s="269">
        <v>23.685700000000001</v>
      </c>
      <c r="J44" s="233">
        <f t="shared" si="12"/>
        <v>5.3029999999999999</v>
      </c>
      <c r="K44" s="264">
        <v>2.8299900000000004</v>
      </c>
      <c r="L44" s="265">
        <v>2.4420099999999998</v>
      </c>
      <c r="M44" s="265">
        <v>3.1E-2</v>
      </c>
      <c r="N44" s="266">
        <v>6.148E-2</v>
      </c>
      <c r="O44" s="267">
        <v>0</v>
      </c>
      <c r="P44" s="268">
        <v>0</v>
      </c>
      <c r="Q44" s="133"/>
    </row>
    <row r="45" spans="2:17">
      <c r="B45" s="182" t="s">
        <v>322</v>
      </c>
      <c r="C45" s="183" t="s">
        <v>278</v>
      </c>
      <c r="D45" s="231">
        <f t="shared" si="20"/>
        <v>10.832319999999999</v>
      </c>
      <c r="E45" s="267">
        <v>9.5799999999999996E-2</v>
      </c>
      <c r="F45" s="233">
        <f t="shared" si="22"/>
        <v>4.1795200000000001</v>
      </c>
      <c r="G45" s="264">
        <v>2.2003200000000001</v>
      </c>
      <c r="H45" s="265">
        <v>1.9792000000000001</v>
      </c>
      <c r="I45" s="269">
        <v>0</v>
      </c>
      <c r="J45" s="233">
        <f t="shared" si="12"/>
        <v>6.5570000000000004</v>
      </c>
      <c r="K45" s="264">
        <v>1.397</v>
      </c>
      <c r="L45" s="265">
        <v>5.16</v>
      </c>
      <c r="M45" s="265">
        <v>0</v>
      </c>
      <c r="N45" s="266">
        <v>0</v>
      </c>
      <c r="O45" s="267">
        <v>0</v>
      </c>
      <c r="P45" s="268">
        <v>0</v>
      </c>
      <c r="Q45" s="133"/>
    </row>
    <row r="46" spans="2:17">
      <c r="B46" s="182" t="s">
        <v>323</v>
      </c>
      <c r="C46" s="274" t="s">
        <v>324</v>
      </c>
      <c r="D46" s="231">
        <f t="shared" si="20"/>
        <v>1.7137</v>
      </c>
      <c r="E46" s="267">
        <v>1.7137</v>
      </c>
      <c r="F46" s="233">
        <f t="shared" si="22"/>
        <v>0</v>
      </c>
      <c r="G46" s="264">
        <v>0</v>
      </c>
      <c r="H46" s="265">
        <v>0</v>
      </c>
      <c r="I46" s="269">
        <v>0</v>
      </c>
      <c r="J46" s="233">
        <f t="shared" si="12"/>
        <v>0</v>
      </c>
      <c r="K46" s="264">
        <v>0</v>
      </c>
      <c r="L46" s="265">
        <v>0</v>
      </c>
      <c r="M46" s="265">
        <v>0</v>
      </c>
      <c r="N46" s="266">
        <v>0</v>
      </c>
      <c r="O46" s="267">
        <v>0</v>
      </c>
      <c r="P46" s="268">
        <v>0</v>
      </c>
      <c r="Q46" s="133"/>
    </row>
    <row r="47" spans="2:17">
      <c r="B47" s="182" t="s">
        <v>325</v>
      </c>
      <c r="C47" s="275" t="s">
        <v>276</v>
      </c>
      <c r="D47" s="231">
        <f t="shared" si="20"/>
        <v>0</v>
      </c>
      <c r="E47" s="267">
        <v>0</v>
      </c>
      <c r="F47" s="233">
        <f t="shared" si="22"/>
        <v>0</v>
      </c>
      <c r="G47" s="264">
        <v>0</v>
      </c>
      <c r="H47" s="265">
        <v>0</v>
      </c>
      <c r="I47" s="269">
        <v>0</v>
      </c>
      <c r="J47" s="233">
        <f t="shared" si="12"/>
        <v>0</v>
      </c>
      <c r="K47" s="264">
        <v>0</v>
      </c>
      <c r="L47" s="265">
        <v>0</v>
      </c>
      <c r="M47" s="265">
        <v>0</v>
      </c>
      <c r="N47" s="266">
        <v>0</v>
      </c>
      <c r="O47" s="267">
        <v>0</v>
      </c>
      <c r="P47" s="268">
        <v>0</v>
      </c>
      <c r="Q47" s="133"/>
    </row>
    <row r="48" spans="2:17" ht="27" thickBot="1">
      <c r="B48" s="182" t="s">
        <v>326</v>
      </c>
      <c r="C48" s="275" t="s">
        <v>327</v>
      </c>
      <c r="D48" s="231">
        <f t="shared" si="20"/>
        <v>0</v>
      </c>
      <c r="E48" s="267">
        <v>0</v>
      </c>
      <c r="F48" s="233">
        <f t="shared" si="22"/>
        <v>0</v>
      </c>
      <c r="G48" s="264">
        <v>0</v>
      </c>
      <c r="H48" s="265">
        <v>0</v>
      </c>
      <c r="I48" s="269">
        <v>0</v>
      </c>
      <c r="J48" s="233">
        <f t="shared" si="12"/>
        <v>0</v>
      </c>
      <c r="K48" s="264">
        <v>0</v>
      </c>
      <c r="L48" s="265">
        <v>0</v>
      </c>
      <c r="M48" s="265">
        <v>0</v>
      </c>
      <c r="N48" s="266">
        <v>0</v>
      </c>
      <c r="O48" s="267">
        <v>0</v>
      </c>
      <c r="P48" s="268">
        <v>0</v>
      </c>
      <c r="Q48" s="133"/>
    </row>
    <row r="49" spans="1:20" ht="15.75" thickBot="1">
      <c r="B49" s="262" t="s">
        <v>328</v>
      </c>
      <c r="C49" s="263" t="s">
        <v>329</v>
      </c>
      <c r="D49" s="167">
        <f t="shared" si="20"/>
        <v>211.05770039881708</v>
      </c>
      <c r="E49" s="276">
        <v>1.6683448121212121</v>
      </c>
      <c r="F49" s="169">
        <f t="shared" si="22"/>
        <v>78.799033633834441</v>
      </c>
      <c r="G49" s="277">
        <v>23.111420537129792</v>
      </c>
      <c r="H49" s="278">
        <v>25.482967444735909</v>
      </c>
      <c r="I49" s="279">
        <v>30.20464565196874</v>
      </c>
      <c r="J49" s="169">
        <f t="shared" si="12"/>
        <v>121.18496717851779</v>
      </c>
      <c r="K49" s="277">
        <v>62.045996397766601</v>
      </c>
      <c r="L49" s="278">
        <v>58.044498139596001</v>
      </c>
      <c r="M49" s="278">
        <v>1.0944726411551897</v>
      </c>
      <c r="N49" s="280">
        <v>0.54030881355932203</v>
      </c>
      <c r="O49" s="281">
        <v>0</v>
      </c>
      <c r="P49" s="282">
        <v>8.8650459607843146</v>
      </c>
      <c r="Q49" s="133"/>
    </row>
    <row r="50" spans="1:20">
      <c r="B50" s="262" t="s">
        <v>330</v>
      </c>
      <c r="C50" s="263" t="s">
        <v>331</v>
      </c>
      <c r="D50" s="167">
        <f t="shared" si="20"/>
        <v>381.62211200000007</v>
      </c>
      <c r="E50" s="168">
        <f>SUM(E51:E54)</f>
        <v>42.912955000000004</v>
      </c>
      <c r="F50" s="169">
        <f t="shared" si="22"/>
        <v>137.379773</v>
      </c>
      <c r="G50" s="170">
        <f>SUM(G51:G54)</f>
        <v>68.763283000000001</v>
      </c>
      <c r="H50" s="171">
        <f>SUM(H51:H54)</f>
        <v>9.040379999999999</v>
      </c>
      <c r="I50" s="172">
        <f>SUM(I51:I54)</f>
        <v>59.576110000000007</v>
      </c>
      <c r="J50" s="169">
        <f t="shared" si="12"/>
        <v>175.47316900000004</v>
      </c>
      <c r="K50" s="170">
        <f t="shared" ref="K50:P50" si="27">SUM(K51:K54)</f>
        <v>48.237052000000006</v>
      </c>
      <c r="L50" s="171">
        <f t="shared" si="27"/>
        <v>94.680243000000004</v>
      </c>
      <c r="M50" s="171">
        <f t="shared" si="27"/>
        <v>32.555874000000003</v>
      </c>
      <c r="N50" s="167">
        <f t="shared" si="27"/>
        <v>12.34895</v>
      </c>
      <c r="O50" s="168">
        <f t="shared" si="27"/>
        <v>0</v>
      </c>
      <c r="P50" s="169">
        <f t="shared" si="27"/>
        <v>13.507265</v>
      </c>
      <c r="Q50" s="133"/>
    </row>
    <row r="51" spans="1:20">
      <c r="B51" s="283" t="s">
        <v>332</v>
      </c>
      <c r="C51" s="284" t="s">
        <v>333</v>
      </c>
      <c r="D51" s="231">
        <f t="shared" si="20"/>
        <v>373.97813000000002</v>
      </c>
      <c r="E51" s="267">
        <v>42.173550000000006</v>
      </c>
      <c r="F51" s="233">
        <f t="shared" si="22"/>
        <v>133.95353</v>
      </c>
      <c r="G51" s="266">
        <v>67.574070000000006</v>
      </c>
      <c r="H51" s="265">
        <v>8.8831499999999988</v>
      </c>
      <c r="I51" s="269">
        <v>57.496310000000008</v>
      </c>
      <c r="J51" s="233">
        <f t="shared" si="12"/>
        <v>172.44068000000004</v>
      </c>
      <c r="K51" s="264">
        <v>47.408200000000008</v>
      </c>
      <c r="L51" s="265">
        <v>93.042820000000006</v>
      </c>
      <c r="M51" s="265">
        <v>31.989660000000001</v>
      </c>
      <c r="N51" s="266">
        <v>12.13537</v>
      </c>
      <c r="O51" s="267">
        <v>0</v>
      </c>
      <c r="P51" s="268">
        <v>13.275</v>
      </c>
      <c r="Q51" s="133"/>
    </row>
    <row r="52" spans="1:20">
      <c r="B52" s="285" t="s">
        <v>334</v>
      </c>
      <c r="C52" s="286" t="s">
        <v>335</v>
      </c>
      <c r="D52" s="231">
        <f t="shared" si="20"/>
        <v>7.3236620000000006</v>
      </c>
      <c r="E52" s="267">
        <v>0.73940500000000009</v>
      </c>
      <c r="F52" s="233">
        <f t="shared" si="22"/>
        <v>3.1059229999999998</v>
      </c>
      <c r="G52" s="266">
        <v>1.1892130000000001</v>
      </c>
      <c r="H52" s="265">
        <v>0.15722999999999998</v>
      </c>
      <c r="I52" s="269">
        <v>1.7594799999999999</v>
      </c>
      <c r="J52" s="233">
        <f t="shared" si="12"/>
        <v>3.0324890000000004</v>
      </c>
      <c r="K52" s="264">
        <v>0.82885200000000014</v>
      </c>
      <c r="L52" s="265">
        <v>1.6374230000000001</v>
      </c>
      <c r="M52" s="265">
        <v>0.56621400000000011</v>
      </c>
      <c r="N52" s="266">
        <v>0.21358000000000002</v>
      </c>
      <c r="O52" s="267">
        <v>0</v>
      </c>
      <c r="P52" s="268">
        <v>0.232265</v>
      </c>
      <c r="Q52" s="133"/>
    </row>
    <row r="53" spans="1:20">
      <c r="B53" s="283" t="s">
        <v>336</v>
      </c>
      <c r="C53" s="284" t="s">
        <v>337</v>
      </c>
      <c r="D53" s="231">
        <f t="shared" si="20"/>
        <v>0.32031999999999999</v>
      </c>
      <c r="E53" s="267">
        <v>0</v>
      </c>
      <c r="F53" s="233">
        <f t="shared" si="22"/>
        <v>0.32031999999999999</v>
      </c>
      <c r="G53" s="266">
        <v>0</v>
      </c>
      <c r="H53" s="265">
        <v>0</v>
      </c>
      <c r="I53" s="269">
        <v>0.32031999999999999</v>
      </c>
      <c r="J53" s="233">
        <f t="shared" si="12"/>
        <v>0</v>
      </c>
      <c r="K53" s="264">
        <v>0</v>
      </c>
      <c r="L53" s="265">
        <v>0</v>
      </c>
      <c r="M53" s="265">
        <v>0</v>
      </c>
      <c r="N53" s="266">
        <v>0</v>
      </c>
      <c r="O53" s="267">
        <v>0</v>
      </c>
      <c r="P53" s="268">
        <v>0</v>
      </c>
      <c r="Q53" s="133"/>
    </row>
    <row r="54" spans="1:20" ht="15.75" thickBot="1">
      <c r="B54" s="283" t="s">
        <v>338</v>
      </c>
      <c r="C54" s="274" t="s">
        <v>339</v>
      </c>
      <c r="D54" s="231">
        <f t="shared" si="20"/>
        <v>0</v>
      </c>
      <c r="E54" s="267">
        <v>0</v>
      </c>
      <c r="F54" s="233">
        <f t="shared" si="22"/>
        <v>0</v>
      </c>
      <c r="G54" s="266">
        <v>0</v>
      </c>
      <c r="H54" s="287">
        <v>0</v>
      </c>
      <c r="I54" s="288">
        <v>0</v>
      </c>
      <c r="J54" s="233">
        <f t="shared" si="12"/>
        <v>0</v>
      </c>
      <c r="K54" s="264">
        <v>0</v>
      </c>
      <c r="L54" s="265">
        <v>0</v>
      </c>
      <c r="M54" s="265">
        <v>0</v>
      </c>
      <c r="N54" s="266">
        <v>0</v>
      </c>
      <c r="O54" s="267">
        <v>0</v>
      </c>
      <c r="P54" s="268">
        <v>0</v>
      </c>
      <c r="Q54" s="133"/>
    </row>
    <row r="55" spans="1:20">
      <c r="B55" s="262" t="s">
        <v>340</v>
      </c>
      <c r="C55" s="263" t="s">
        <v>341</v>
      </c>
      <c r="D55" s="167">
        <f t="shared" si="20"/>
        <v>113.43911</v>
      </c>
      <c r="E55" s="168">
        <f>SUM(E56:E60)</f>
        <v>0</v>
      </c>
      <c r="F55" s="169">
        <f t="shared" si="22"/>
        <v>104.84591999999999</v>
      </c>
      <c r="G55" s="170">
        <f>SUM(G56:G60)</f>
        <v>102.729</v>
      </c>
      <c r="H55" s="171">
        <f>SUM(H56:H60)</f>
        <v>0</v>
      </c>
      <c r="I55" s="172">
        <f>SUM(I56:I60)</f>
        <v>2.1169199999999999</v>
      </c>
      <c r="J55" s="169">
        <f t="shared" ref="J55:J118" si="28">SUM(K55:M55)</f>
        <v>8.1825799999999997</v>
      </c>
      <c r="K55" s="170">
        <f t="shared" ref="K55:P55" si="29">SUM(K56:K60)</f>
        <v>0.66849999999999998</v>
      </c>
      <c r="L55" s="171">
        <f t="shared" si="29"/>
        <v>7.07376</v>
      </c>
      <c r="M55" s="171">
        <f t="shared" si="29"/>
        <v>0.44031999999999999</v>
      </c>
      <c r="N55" s="167">
        <f t="shared" si="29"/>
        <v>0.41060999999999998</v>
      </c>
      <c r="O55" s="168">
        <f t="shared" si="29"/>
        <v>0</v>
      </c>
      <c r="P55" s="169">
        <f t="shared" si="29"/>
        <v>0</v>
      </c>
      <c r="Q55" s="133"/>
    </row>
    <row r="56" spans="1:20">
      <c r="B56" s="283" t="s">
        <v>342</v>
      </c>
      <c r="C56" s="284" t="s">
        <v>343</v>
      </c>
      <c r="D56" s="184">
        <f t="shared" si="20"/>
        <v>102.729</v>
      </c>
      <c r="E56" s="232">
        <v>0</v>
      </c>
      <c r="F56" s="233">
        <f t="shared" si="22"/>
        <v>102.729</v>
      </c>
      <c r="G56" s="272">
        <v>102.729</v>
      </c>
      <c r="H56" s="235">
        <v>0</v>
      </c>
      <c r="I56" s="236">
        <v>0</v>
      </c>
      <c r="J56" s="233">
        <f t="shared" si="28"/>
        <v>0</v>
      </c>
      <c r="K56" s="234">
        <v>0</v>
      </c>
      <c r="L56" s="235">
        <v>0</v>
      </c>
      <c r="M56" s="235">
        <v>0</v>
      </c>
      <c r="N56" s="231">
        <v>0</v>
      </c>
      <c r="O56" s="289">
        <v>0</v>
      </c>
      <c r="P56" s="290">
        <v>0</v>
      </c>
      <c r="Q56" s="133"/>
    </row>
    <row r="57" spans="1:20">
      <c r="B57" s="283" t="s">
        <v>344</v>
      </c>
      <c r="C57" s="284" t="s">
        <v>345</v>
      </c>
      <c r="D57" s="184">
        <f t="shared" si="20"/>
        <v>4.7569999999999997</v>
      </c>
      <c r="E57" s="289">
        <v>0</v>
      </c>
      <c r="F57" s="233">
        <f t="shared" si="22"/>
        <v>0</v>
      </c>
      <c r="G57" s="272">
        <v>0</v>
      </c>
      <c r="H57" s="270">
        <v>0</v>
      </c>
      <c r="I57" s="271">
        <v>0</v>
      </c>
      <c r="J57" s="233">
        <f t="shared" si="28"/>
        <v>4.4009999999999998</v>
      </c>
      <c r="K57" s="272">
        <v>0</v>
      </c>
      <c r="L57" s="270">
        <v>4.4009999999999998</v>
      </c>
      <c r="M57" s="270">
        <v>0</v>
      </c>
      <c r="N57" s="273">
        <v>0.35599999999999998</v>
      </c>
      <c r="O57" s="289">
        <v>0</v>
      </c>
      <c r="P57" s="290">
        <v>0</v>
      </c>
      <c r="Q57" s="133"/>
    </row>
    <row r="58" spans="1:20">
      <c r="B58" s="283" t="s">
        <v>346</v>
      </c>
      <c r="C58" s="284" t="s">
        <v>347</v>
      </c>
      <c r="D58" s="184">
        <f t="shared" si="20"/>
        <v>0</v>
      </c>
      <c r="E58" s="289">
        <v>0</v>
      </c>
      <c r="F58" s="233">
        <f t="shared" si="22"/>
        <v>0</v>
      </c>
      <c r="G58" s="272">
        <v>0</v>
      </c>
      <c r="H58" s="270">
        <v>0</v>
      </c>
      <c r="I58" s="271">
        <v>0</v>
      </c>
      <c r="J58" s="233">
        <f t="shared" si="28"/>
        <v>0</v>
      </c>
      <c r="K58" s="272">
        <v>0</v>
      </c>
      <c r="L58" s="270">
        <v>0</v>
      </c>
      <c r="M58" s="270">
        <v>0</v>
      </c>
      <c r="N58" s="273">
        <v>0</v>
      </c>
      <c r="O58" s="289">
        <v>0</v>
      </c>
      <c r="P58" s="290">
        <v>0</v>
      </c>
      <c r="Q58" s="133"/>
    </row>
    <row r="59" spans="1:20" s="133" customFormat="1">
      <c r="A59" s="134"/>
      <c r="B59" s="285" t="s">
        <v>348</v>
      </c>
      <c r="C59" s="286" t="s">
        <v>349</v>
      </c>
      <c r="D59" s="192">
        <f t="shared" si="20"/>
        <v>0</v>
      </c>
      <c r="E59" s="289">
        <v>0</v>
      </c>
      <c r="F59" s="291">
        <f t="shared" si="22"/>
        <v>0</v>
      </c>
      <c r="G59" s="292">
        <v>0</v>
      </c>
      <c r="H59" s="293">
        <v>0</v>
      </c>
      <c r="I59" s="294">
        <v>0</v>
      </c>
      <c r="J59" s="291">
        <f t="shared" si="28"/>
        <v>0</v>
      </c>
      <c r="K59" s="272">
        <v>0</v>
      </c>
      <c r="L59" s="293">
        <v>0</v>
      </c>
      <c r="M59" s="293">
        <v>0</v>
      </c>
      <c r="N59" s="295">
        <v>0</v>
      </c>
      <c r="O59" s="289">
        <v>0</v>
      </c>
      <c r="P59" s="296">
        <v>0</v>
      </c>
      <c r="R59" s="134"/>
      <c r="S59" s="134"/>
      <c r="T59" s="134"/>
    </row>
    <row r="60" spans="1:20" s="133" customFormat="1" ht="15.75" thickBot="1">
      <c r="A60" s="134"/>
      <c r="B60" s="297" t="s">
        <v>350</v>
      </c>
      <c r="C60" s="298" t="s">
        <v>351</v>
      </c>
      <c r="D60" s="299">
        <f t="shared" si="20"/>
        <v>5.9531099999999997</v>
      </c>
      <c r="E60" s="300">
        <v>0</v>
      </c>
      <c r="F60" s="301">
        <f t="shared" si="22"/>
        <v>2.1169199999999999</v>
      </c>
      <c r="G60" s="302">
        <v>0</v>
      </c>
      <c r="H60" s="303">
        <v>0</v>
      </c>
      <c r="I60" s="304">
        <v>2.1169199999999999</v>
      </c>
      <c r="J60" s="301">
        <f t="shared" si="28"/>
        <v>3.7815799999999995</v>
      </c>
      <c r="K60" s="302">
        <v>0.66849999999999998</v>
      </c>
      <c r="L60" s="303">
        <v>2.6727599999999998</v>
      </c>
      <c r="M60" s="303">
        <v>0.44031999999999999</v>
      </c>
      <c r="N60" s="305">
        <v>5.4609999999999999E-2</v>
      </c>
      <c r="O60" s="289">
        <v>0</v>
      </c>
      <c r="P60" s="306">
        <v>0</v>
      </c>
      <c r="R60" s="134"/>
      <c r="S60" s="134"/>
      <c r="T60" s="134"/>
    </row>
    <row r="61" spans="1:20">
      <c r="B61" s="262" t="s">
        <v>352</v>
      </c>
      <c r="C61" s="263" t="s">
        <v>353</v>
      </c>
      <c r="D61" s="167">
        <f t="shared" si="20"/>
        <v>0</v>
      </c>
      <c r="E61" s="168">
        <f>E62+E63</f>
        <v>0</v>
      </c>
      <c r="F61" s="169">
        <f t="shared" si="22"/>
        <v>0</v>
      </c>
      <c r="G61" s="170">
        <f>G62+G63</f>
        <v>0</v>
      </c>
      <c r="H61" s="171">
        <f>H62+H63</f>
        <v>0</v>
      </c>
      <c r="I61" s="172">
        <f>I62+I63</f>
        <v>0</v>
      </c>
      <c r="J61" s="169">
        <f t="shared" si="28"/>
        <v>0</v>
      </c>
      <c r="K61" s="170">
        <f t="shared" ref="K61:P61" si="30">K62+K63</f>
        <v>0</v>
      </c>
      <c r="L61" s="171">
        <f t="shared" si="30"/>
        <v>0</v>
      </c>
      <c r="M61" s="171">
        <f t="shared" si="30"/>
        <v>0</v>
      </c>
      <c r="N61" s="167">
        <f t="shared" si="30"/>
        <v>0</v>
      </c>
      <c r="O61" s="168">
        <f t="shared" si="30"/>
        <v>0</v>
      </c>
      <c r="P61" s="169">
        <f t="shared" si="30"/>
        <v>0</v>
      </c>
      <c r="Q61" s="133"/>
    </row>
    <row r="62" spans="1:20">
      <c r="B62" s="283" t="s">
        <v>354</v>
      </c>
      <c r="C62" s="284" t="s">
        <v>355</v>
      </c>
      <c r="D62" s="184">
        <f t="shared" si="20"/>
        <v>0</v>
      </c>
      <c r="E62" s="307">
        <v>0</v>
      </c>
      <c r="F62" s="186">
        <f t="shared" si="22"/>
        <v>0</v>
      </c>
      <c r="G62" s="308">
        <v>0</v>
      </c>
      <c r="H62" s="309">
        <v>0</v>
      </c>
      <c r="I62" s="310">
        <v>0</v>
      </c>
      <c r="J62" s="186">
        <f t="shared" si="28"/>
        <v>0</v>
      </c>
      <c r="K62" s="308">
        <v>0</v>
      </c>
      <c r="L62" s="309">
        <v>0</v>
      </c>
      <c r="M62" s="309">
        <v>0</v>
      </c>
      <c r="N62" s="311">
        <v>0</v>
      </c>
      <c r="O62" s="307">
        <v>0</v>
      </c>
      <c r="P62" s="312">
        <v>0</v>
      </c>
      <c r="Q62" s="133"/>
    </row>
    <row r="63" spans="1:20" ht="15.75" thickBot="1">
      <c r="B63" s="313" t="s">
        <v>356</v>
      </c>
      <c r="C63" s="274" t="s">
        <v>357</v>
      </c>
      <c r="D63" s="200">
        <f t="shared" si="20"/>
        <v>0</v>
      </c>
      <c r="E63" s="314">
        <v>0</v>
      </c>
      <c r="F63" s="202">
        <f t="shared" si="22"/>
        <v>0</v>
      </c>
      <c r="G63" s="315">
        <v>0</v>
      </c>
      <c r="H63" s="316">
        <v>0</v>
      </c>
      <c r="I63" s="317">
        <v>0</v>
      </c>
      <c r="J63" s="202">
        <f t="shared" si="28"/>
        <v>0</v>
      </c>
      <c r="K63" s="315">
        <v>0</v>
      </c>
      <c r="L63" s="316">
        <v>0</v>
      </c>
      <c r="M63" s="316">
        <v>0</v>
      </c>
      <c r="N63" s="318">
        <v>0</v>
      </c>
      <c r="O63" s="314">
        <v>0</v>
      </c>
      <c r="P63" s="319">
        <v>0</v>
      </c>
      <c r="Q63" s="133"/>
    </row>
    <row r="64" spans="1:20">
      <c r="B64" s="262" t="s">
        <v>358</v>
      </c>
      <c r="C64" s="263" t="s">
        <v>359</v>
      </c>
      <c r="D64" s="167">
        <f t="shared" si="20"/>
        <v>0.06</v>
      </c>
      <c r="E64" s="168">
        <f>SUM(E65:E78)</f>
        <v>0</v>
      </c>
      <c r="F64" s="169">
        <f t="shared" si="22"/>
        <v>0.06</v>
      </c>
      <c r="G64" s="170">
        <f>SUM(G65:G78)</f>
        <v>0.06</v>
      </c>
      <c r="H64" s="171">
        <f>SUM(H65:H78)</f>
        <v>0</v>
      </c>
      <c r="I64" s="172">
        <f>SUM(I65:I78)</f>
        <v>0</v>
      </c>
      <c r="J64" s="169">
        <f t="shared" si="28"/>
        <v>0</v>
      </c>
      <c r="K64" s="170">
        <f t="shared" ref="K64:P64" si="31">SUM(K65:K78)</f>
        <v>0</v>
      </c>
      <c r="L64" s="171">
        <f t="shared" si="31"/>
        <v>0</v>
      </c>
      <c r="M64" s="171">
        <f t="shared" si="31"/>
        <v>0</v>
      </c>
      <c r="N64" s="167">
        <f t="shared" si="31"/>
        <v>0</v>
      </c>
      <c r="O64" s="168">
        <f t="shared" si="31"/>
        <v>0</v>
      </c>
      <c r="P64" s="169">
        <f t="shared" si="31"/>
        <v>0</v>
      </c>
      <c r="Q64" s="133"/>
    </row>
    <row r="65" spans="1:17">
      <c r="B65" s="283" t="s">
        <v>360</v>
      </c>
      <c r="C65" s="286" t="s">
        <v>361</v>
      </c>
      <c r="D65" s="184">
        <f t="shared" si="20"/>
        <v>0</v>
      </c>
      <c r="E65" s="320">
        <v>0</v>
      </c>
      <c r="F65" s="186">
        <f t="shared" si="22"/>
        <v>0</v>
      </c>
      <c r="G65" s="308">
        <v>0</v>
      </c>
      <c r="H65" s="309">
        <v>0</v>
      </c>
      <c r="I65" s="310">
        <v>0</v>
      </c>
      <c r="J65" s="186">
        <f t="shared" si="28"/>
        <v>0</v>
      </c>
      <c r="K65" s="308">
        <v>0</v>
      </c>
      <c r="L65" s="309">
        <v>0</v>
      </c>
      <c r="M65" s="309">
        <v>0</v>
      </c>
      <c r="N65" s="311">
        <v>0</v>
      </c>
      <c r="O65" s="307">
        <v>0</v>
      </c>
      <c r="P65" s="312">
        <v>0</v>
      </c>
      <c r="Q65" s="133"/>
    </row>
    <row r="66" spans="1:17">
      <c r="B66" s="283" t="s">
        <v>362</v>
      </c>
      <c r="C66" s="286" t="s">
        <v>363</v>
      </c>
      <c r="D66" s="184">
        <f t="shared" si="20"/>
        <v>0</v>
      </c>
      <c r="E66" s="320">
        <v>0</v>
      </c>
      <c r="F66" s="186">
        <f t="shared" si="22"/>
        <v>0</v>
      </c>
      <c r="G66" s="308">
        <v>0</v>
      </c>
      <c r="H66" s="309">
        <v>0</v>
      </c>
      <c r="I66" s="310">
        <v>0</v>
      </c>
      <c r="J66" s="186">
        <f t="shared" si="28"/>
        <v>0</v>
      </c>
      <c r="K66" s="308">
        <v>0</v>
      </c>
      <c r="L66" s="309">
        <v>0</v>
      </c>
      <c r="M66" s="309">
        <v>0</v>
      </c>
      <c r="N66" s="311">
        <v>0</v>
      </c>
      <c r="O66" s="307">
        <v>0</v>
      </c>
      <c r="P66" s="312">
        <v>0</v>
      </c>
      <c r="Q66" s="133"/>
    </row>
    <row r="67" spans="1:17">
      <c r="B67" s="283" t="s">
        <v>364</v>
      </c>
      <c r="C67" s="286" t="s">
        <v>365</v>
      </c>
      <c r="D67" s="184">
        <f t="shared" si="20"/>
        <v>0</v>
      </c>
      <c r="E67" s="320">
        <v>0</v>
      </c>
      <c r="F67" s="186">
        <f t="shared" si="22"/>
        <v>0</v>
      </c>
      <c r="G67" s="308">
        <v>0</v>
      </c>
      <c r="H67" s="309">
        <v>0</v>
      </c>
      <c r="I67" s="310">
        <v>0</v>
      </c>
      <c r="J67" s="186">
        <f t="shared" si="28"/>
        <v>0</v>
      </c>
      <c r="K67" s="308">
        <v>0</v>
      </c>
      <c r="L67" s="309">
        <v>0</v>
      </c>
      <c r="M67" s="309">
        <v>0</v>
      </c>
      <c r="N67" s="311">
        <v>0</v>
      </c>
      <c r="O67" s="307">
        <v>0</v>
      </c>
      <c r="P67" s="312">
        <v>0</v>
      </c>
      <c r="Q67" s="133"/>
    </row>
    <row r="68" spans="1:17">
      <c r="B68" s="283" t="s">
        <v>366</v>
      </c>
      <c r="C68" s="284" t="s">
        <v>367</v>
      </c>
      <c r="D68" s="184">
        <f t="shared" si="20"/>
        <v>0</v>
      </c>
      <c r="E68" s="320">
        <v>0</v>
      </c>
      <c r="F68" s="186">
        <f t="shared" si="22"/>
        <v>0</v>
      </c>
      <c r="G68" s="308">
        <v>0</v>
      </c>
      <c r="H68" s="309">
        <v>0</v>
      </c>
      <c r="I68" s="310">
        <v>0</v>
      </c>
      <c r="J68" s="186">
        <f t="shared" si="28"/>
        <v>0</v>
      </c>
      <c r="K68" s="308">
        <v>0</v>
      </c>
      <c r="L68" s="309">
        <v>0</v>
      </c>
      <c r="M68" s="309">
        <v>0</v>
      </c>
      <c r="N68" s="311">
        <v>0</v>
      </c>
      <c r="O68" s="307">
        <v>0</v>
      </c>
      <c r="P68" s="312">
        <v>0</v>
      </c>
      <c r="Q68" s="133"/>
    </row>
    <row r="69" spans="1:17">
      <c r="B69" s="283" t="s">
        <v>368</v>
      </c>
      <c r="C69" s="284" t="s">
        <v>369</v>
      </c>
      <c r="D69" s="184">
        <f t="shared" si="20"/>
        <v>0</v>
      </c>
      <c r="E69" s="320">
        <v>0</v>
      </c>
      <c r="F69" s="186">
        <f t="shared" si="22"/>
        <v>0</v>
      </c>
      <c r="G69" s="308">
        <v>0</v>
      </c>
      <c r="H69" s="309">
        <v>0</v>
      </c>
      <c r="I69" s="310">
        <v>0</v>
      </c>
      <c r="J69" s="186">
        <f t="shared" si="28"/>
        <v>0</v>
      </c>
      <c r="K69" s="308">
        <v>0</v>
      </c>
      <c r="L69" s="309">
        <v>0</v>
      </c>
      <c r="M69" s="309">
        <v>0</v>
      </c>
      <c r="N69" s="311">
        <v>0</v>
      </c>
      <c r="O69" s="307">
        <v>0</v>
      </c>
      <c r="P69" s="312">
        <v>0</v>
      </c>
      <c r="Q69" s="133"/>
    </row>
    <row r="70" spans="1:17">
      <c r="B70" s="283" t="s">
        <v>370</v>
      </c>
      <c r="C70" s="284" t="s">
        <v>371</v>
      </c>
      <c r="D70" s="184">
        <f t="shared" si="20"/>
        <v>0</v>
      </c>
      <c r="E70" s="320">
        <v>0</v>
      </c>
      <c r="F70" s="186">
        <f t="shared" si="22"/>
        <v>0</v>
      </c>
      <c r="G70" s="308">
        <v>0</v>
      </c>
      <c r="H70" s="309">
        <v>0</v>
      </c>
      <c r="I70" s="310">
        <v>0</v>
      </c>
      <c r="J70" s="186">
        <f t="shared" si="28"/>
        <v>0</v>
      </c>
      <c r="K70" s="308">
        <v>0</v>
      </c>
      <c r="L70" s="309">
        <v>0</v>
      </c>
      <c r="M70" s="309">
        <v>0</v>
      </c>
      <c r="N70" s="311">
        <v>0</v>
      </c>
      <c r="O70" s="307">
        <v>0</v>
      </c>
      <c r="P70" s="312">
        <v>0</v>
      </c>
      <c r="Q70" s="133"/>
    </row>
    <row r="71" spans="1:17">
      <c r="B71" s="283" t="s">
        <v>372</v>
      </c>
      <c r="C71" s="286" t="s">
        <v>373</v>
      </c>
      <c r="D71" s="184">
        <f t="shared" si="20"/>
        <v>0</v>
      </c>
      <c r="E71" s="320">
        <v>0</v>
      </c>
      <c r="F71" s="186">
        <f t="shared" si="22"/>
        <v>0</v>
      </c>
      <c r="G71" s="308">
        <v>0</v>
      </c>
      <c r="H71" s="309">
        <v>0</v>
      </c>
      <c r="I71" s="310">
        <v>0</v>
      </c>
      <c r="J71" s="186">
        <f t="shared" si="28"/>
        <v>0</v>
      </c>
      <c r="K71" s="308">
        <v>0</v>
      </c>
      <c r="L71" s="309">
        <v>0</v>
      </c>
      <c r="M71" s="309">
        <v>0</v>
      </c>
      <c r="N71" s="311">
        <v>0</v>
      </c>
      <c r="O71" s="307">
        <v>0</v>
      </c>
      <c r="P71" s="312">
        <v>0</v>
      </c>
      <c r="Q71" s="133"/>
    </row>
    <row r="72" spans="1:17">
      <c r="B72" s="283" t="s">
        <v>374</v>
      </c>
      <c r="C72" s="284" t="s">
        <v>375</v>
      </c>
      <c r="D72" s="184">
        <f t="shared" si="20"/>
        <v>0</v>
      </c>
      <c r="E72" s="320">
        <v>0</v>
      </c>
      <c r="F72" s="186">
        <f t="shared" si="22"/>
        <v>0</v>
      </c>
      <c r="G72" s="308">
        <v>0</v>
      </c>
      <c r="H72" s="309">
        <v>0</v>
      </c>
      <c r="I72" s="310">
        <v>0</v>
      </c>
      <c r="J72" s="186">
        <f t="shared" si="28"/>
        <v>0</v>
      </c>
      <c r="K72" s="308">
        <v>0</v>
      </c>
      <c r="L72" s="309">
        <v>0</v>
      </c>
      <c r="M72" s="309">
        <v>0</v>
      </c>
      <c r="N72" s="311">
        <v>0</v>
      </c>
      <c r="O72" s="307">
        <v>0</v>
      </c>
      <c r="P72" s="312">
        <v>0</v>
      </c>
      <c r="Q72" s="133"/>
    </row>
    <row r="73" spans="1:17">
      <c r="B73" s="283" t="s">
        <v>376</v>
      </c>
      <c r="C73" s="284" t="s">
        <v>377</v>
      </c>
      <c r="D73" s="184">
        <f t="shared" si="20"/>
        <v>0</v>
      </c>
      <c r="E73" s="320">
        <v>0</v>
      </c>
      <c r="F73" s="186">
        <f t="shared" si="22"/>
        <v>0</v>
      </c>
      <c r="G73" s="308">
        <v>0</v>
      </c>
      <c r="H73" s="309">
        <v>0</v>
      </c>
      <c r="I73" s="310">
        <v>0</v>
      </c>
      <c r="J73" s="186">
        <f t="shared" si="28"/>
        <v>0</v>
      </c>
      <c r="K73" s="308">
        <v>0</v>
      </c>
      <c r="L73" s="309">
        <v>0</v>
      </c>
      <c r="M73" s="309">
        <v>0</v>
      </c>
      <c r="N73" s="311">
        <v>0</v>
      </c>
      <c r="O73" s="307">
        <v>0</v>
      </c>
      <c r="P73" s="312">
        <v>0</v>
      </c>
      <c r="Q73" s="133"/>
    </row>
    <row r="74" spans="1:17">
      <c r="B74" s="283" t="s">
        <v>378</v>
      </c>
      <c r="C74" s="286" t="s">
        <v>379</v>
      </c>
      <c r="D74" s="184">
        <f t="shared" si="20"/>
        <v>0</v>
      </c>
      <c r="E74" s="320">
        <v>0</v>
      </c>
      <c r="F74" s="186">
        <f t="shared" si="22"/>
        <v>0</v>
      </c>
      <c r="G74" s="308">
        <v>0</v>
      </c>
      <c r="H74" s="309">
        <v>0</v>
      </c>
      <c r="I74" s="310">
        <v>0</v>
      </c>
      <c r="J74" s="186">
        <f t="shared" si="28"/>
        <v>0</v>
      </c>
      <c r="K74" s="308">
        <v>0</v>
      </c>
      <c r="L74" s="309">
        <v>0</v>
      </c>
      <c r="M74" s="309">
        <v>0</v>
      </c>
      <c r="N74" s="311">
        <v>0</v>
      </c>
      <c r="O74" s="307">
        <v>0</v>
      </c>
      <c r="P74" s="312">
        <v>0</v>
      </c>
      <c r="Q74" s="133"/>
    </row>
    <row r="75" spans="1:17">
      <c r="B75" s="283" t="s">
        <v>380</v>
      </c>
      <c r="C75" s="284" t="s">
        <v>381</v>
      </c>
      <c r="D75" s="184">
        <f t="shared" si="20"/>
        <v>0.06</v>
      </c>
      <c r="E75" s="320">
        <v>0</v>
      </c>
      <c r="F75" s="186">
        <f t="shared" si="22"/>
        <v>0.06</v>
      </c>
      <c r="G75" s="308">
        <v>0.06</v>
      </c>
      <c r="H75" s="309">
        <v>0</v>
      </c>
      <c r="I75" s="310">
        <v>0</v>
      </c>
      <c r="J75" s="186">
        <f t="shared" si="28"/>
        <v>0</v>
      </c>
      <c r="K75" s="308">
        <v>0</v>
      </c>
      <c r="L75" s="309">
        <v>0</v>
      </c>
      <c r="M75" s="309">
        <v>0</v>
      </c>
      <c r="N75" s="311">
        <v>0</v>
      </c>
      <c r="O75" s="307">
        <v>0</v>
      </c>
      <c r="P75" s="312">
        <v>0</v>
      </c>
      <c r="Q75" s="133"/>
    </row>
    <row r="76" spans="1:17">
      <c r="B76" s="283" t="s">
        <v>382</v>
      </c>
      <c r="C76" s="284" t="s">
        <v>383</v>
      </c>
      <c r="D76" s="184">
        <f t="shared" si="20"/>
        <v>0</v>
      </c>
      <c r="E76" s="320">
        <v>0</v>
      </c>
      <c r="F76" s="186">
        <f t="shared" si="22"/>
        <v>0</v>
      </c>
      <c r="G76" s="308">
        <v>0</v>
      </c>
      <c r="H76" s="309">
        <v>0</v>
      </c>
      <c r="I76" s="310">
        <v>0</v>
      </c>
      <c r="J76" s="186">
        <f t="shared" si="28"/>
        <v>0</v>
      </c>
      <c r="K76" s="308">
        <v>0</v>
      </c>
      <c r="L76" s="309">
        <v>0</v>
      </c>
      <c r="M76" s="309">
        <v>0</v>
      </c>
      <c r="N76" s="311">
        <v>0</v>
      </c>
      <c r="O76" s="307">
        <v>0</v>
      </c>
      <c r="P76" s="312">
        <v>0</v>
      </c>
      <c r="Q76" s="133"/>
    </row>
    <row r="77" spans="1:17">
      <c r="B77" s="283" t="s">
        <v>384</v>
      </c>
      <c r="C77" s="284" t="s">
        <v>385</v>
      </c>
      <c r="D77" s="184">
        <f t="shared" si="20"/>
        <v>0</v>
      </c>
      <c r="E77" s="320">
        <v>0</v>
      </c>
      <c r="F77" s="186">
        <f t="shared" si="22"/>
        <v>0</v>
      </c>
      <c r="G77" s="308">
        <v>0</v>
      </c>
      <c r="H77" s="309">
        <v>0</v>
      </c>
      <c r="I77" s="310">
        <v>0</v>
      </c>
      <c r="J77" s="186">
        <f t="shared" si="28"/>
        <v>0</v>
      </c>
      <c r="K77" s="308">
        <v>0</v>
      </c>
      <c r="L77" s="309">
        <v>0</v>
      </c>
      <c r="M77" s="309">
        <v>0</v>
      </c>
      <c r="N77" s="311">
        <v>0</v>
      </c>
      <c r="O77" s="307">
        <v>0</v>
      </c>
      <c r="P77" s="312">
        <v>0</v>
      </c>
      <c r="Q77" s="133"/>
    </row>
    <row r="78" spans="1:17" ht="15.75" thickBot="1">
      <c r="B78" s="321" t="s">
        <v>386</v>
      </c>
      <c r="C78" s="322" t="s">
        <v>387</v>
      </c>
      <c r="D78" s="323">
        <f t="shared" si="20"/>
        <v>0</v>
      </c>
      <c r="E78" s="324">
        <v>0</v>
      </c>
      <c r="F78" s="325">
        <f t="shared" si="22"/>
        <v>0</v>
      </c>
      <c r="G78" s="326">
        <v>0</v>
      </c>
      <c r="H78" s="327">
        <v>0</v>
      </c>
      <c r="I78" s="328">
        <v>0</v>
      </c>
      <c r="J78" s="325">
        <f t="shared" si="28"/>
        <v>0</v>
      </c>
      <c r="K78" s="326">
        <v>0</v>
      </c>
      <c r="L78" s="327">
        <v>0</v>
      </c>
      <c r="M78" s="327">
        <v>0</v>
      </c>
      <c r="N78" s="329">
        <v>0</v>
      </c>
      <c r="O78" s="324">
        <v>0</v>
      </c>
      <c r="P78" s="330">
        <v>0</v>
      </c>
      <c r="Q78" s="133"/>
    </row>
    <row r="79" spans="1:17" ht="15.75" thickBot="1">
      <c r="B79" s="331" t="s">
        <v>388</v>
      </c>
      <c r="C79" s="332" t="s">
        <v>389</v>
      </c>
      <c r="D79" s="333">
        <f t="shared" si="20"/>
        <v>0</v>
      </c>
      <c r="E79" s="334">
        <v>0</v>
      </c>
      <c r="F79" s="335">
        <f t="shared" si="22"/>
        <v>0</v>
      </c>
      <c r="G79" s="336">
        <v>0</v>
      </c>
      <c r="H79" s="337">
        <v>0</v>
      </c>
      <c r="I79" s="338">
        <v>0</v>
      </c>
      <c r="J79" s="335">
        <f t="shared" si="28"/>
        <v>0</v>
      </c>
      <c r="K79" s="336">
        <v>0</v>
      </c>
      <c r="L79" s="337">
        <v>0</v>
      </c>
      <c r="M79" s="337">
        <v>0</v>
      </c>
      <c r="N79" s="339">
        <v>0</v>
      </c>
      <c r="O79" s="334">
        <v>0</v>
      </c>
      <c r="P79" s="340">
        <v>0</v>
      </c>
      <c r="Q79" s="133"/>
    </row>
    <row r="80" spans="1:17">
      <c r="A80" s="341"/>
      <c r="B80" s="262" t="s">
        <v>390</v>
      </c>
      <c r="C80" s="227" t="s">
        <v>391</v>
      </c>
      <c r="D80" s="167">
        <f t="shared" si="20"/>
        <v>42.681620000000002</v>
      </c>
      <c r="E80" s="168">
        <f>SUM(E81:E87)</f>
        <v>0.28411999999999998</v>
      </c>
      <c r="F80" s="169">
        <f t="shared" si="22"/>
        <v>28.069339999999997</v>
      </c>
      <c r="G80" s="170">
        <f>SUM(G81:G87)</f>
        <v>0.50344999999999995</v>
      </c>
      <c r="H80" s="171">
        <f>SUM(H81:H87)</f>
        <v>0.27339999999999998</v>
      </c>
      <c r="I80" s="172">
        <f>SUM(I81:I87)</f>
        <v>27.292489999999997</v>
      </c>
      <c r="J80" s="169">
        <f t="shared" si="28"/>
        <v>14.30599</v>
      </c>
      <c r="K80" s="170">
        <f t="shared" ref="K80:P80" si="32">SUM(K81:K87)</f>
        <v>1.52433</v>
      </c>
      <c r="L80" s="171">
        <f t="shared" si="32"/>
        <v>12.770430000000001</v>
      </c>
      <c r="M80" s="171">
        <f t="shared" si="32"/>
        <v>1.123E-2</v>
      </c>
      <c r="N80" s="167">
        <f t="shared" si="32"/>
        <v>2.2170000000000002E-2</v>
      </c>
      <c r="O80" s="168">
        <f t="shared" si="32"/>
        <v>0</v>
      </c>
      <c r="P80" s="169">
        <f t="shared" si="32"/>
        <v>0</v>
      </c>
      <c r="Q80" s="133"/>
    </row>
    <row r="81" spans="1:17">
      <c r="A81" s="341"/>
      <c r="B81" s="342" t="s">
        <v>392</v>
      </c>
      <c r="C81" s="343" t="s">
        <v>393</v>
      </c>
      <c r="D81" s="344">
        <f t="shared" si="20"/>
        <v>0</v>
      </c>
      <c r="E81" s="345">
        <v>0</v>
      </c>
      <c r="F81" s="346">
        <f t="shared" si="22"/>
        <v>0</v>
      </c>
      <c r="G81" s="347">
        <v>0</v>
      </c>
      <c r="H81" s="348">
        <v>0</v>
      </c>
      <c r="I81" s="349">
        <v>0</v>
      </c>
      <c r="J81" s="346">
        <f t="shared" si="28"/>
        <v>0</v>
      </c>
      <c r="K81" s="347">
        <v>0</v>
      </c>
      <c r="L81" s="348">
        <v>0</v>
      </c>
      <c r="M81" s="348">
        <v>0</v>
      </c>
      <c r="N81" s="350">
        <v>0</v>
      </c>
      <c r="O81" s="345">
        <v>0</v>
      </c>
      <c r="P81" s="351">
        <v>0</v>
      </c>
      <c r="Q81" s="133"/>
    </row>
    <row r="82" spans="1:17">
      <c r="A82" s="341"/>
      <c r="B82" s="352" t="s">
        <v>394</v>
      </c>
      <c r="C82" s="353" t="s">
        <v>395</v>
      </c>
      <c r="D82" s="344">
        <f t="shared" si="20"/>
        <v>0.16339999999999999</v>
      </c>
      <c r="E82" s="345">
        <v>0</v>
      </c>
      <c r="F82" s="346">
        <f t="shared" si="22"/>
        <v>0.16339999999999999</v>
      </c>
      <c r="G82" s="347">
        <v>0</v>
      </c>
      <c r="H82" s="348">
        <v>0.16339999999999999</v>
      </c>
      <c r="I82" s="349">
        <v>0</v>
      </c>
      <c r="J82" s="346">
        <f t="shared" si="28"/>
        <v>0</v>
      </c>
      <c r="K82" s="347">
        <v>0</v>
      </c>
      <c r="L82" s="348">
        <v>0</v>
      </c>
      <c r="M82" s="348">
        <v>0</v>
      </c>
      <c r="N82" s="350">
        <v>0</v>
      </c>
      <c r="O82" s="345">
        <v>0</v>
      </c>
      <c r="P82" s="351">
        <v>0</v>
      </c>
      <c r="Q82" s="133"/>
    </row>
    <row r="83" spans="1:17">
      <c r="A83" s="341"/>
      <c r="B83" s="354" t="s">
        <v>396</v>
      </c>
      <c r="C83" s="355" t="s">
        <v>397</v>
      </c>
      <c r="D83" s="231">
        <f t="shared" si="20"/>
        <v>39.49315</v>
      </c>
      <c r="E83" s="267">
        <v>0</v>
      </c>
      <c r="F83" s="233">
        <f t="shared" si="22"/>
        <v>26.165589999999998</v>
      </c>
      <c r="G83" s="347">
        <v>0.37245</v>
      </c>
      <c r="H83" s="348">
        <v>0.11</v>
      </c>
      <c r="I83" s="349">
        <v>25.683139999999998</v>
      </c>
      <c r="J83" s="233">
        <f t="shared" si="28"/>
        <v>13.32756</v>
      </c>
      <c r="K83" s="347">
        <v>1.42113</v>
      </c>
      <c r="L83" s="348">
        <v>11.90643</v>
      </c>
      <c r="M83" s="348">
        <v>0</v>
      </c>
      <c r="N83" s="350">
        <v>0</v>
      </c>
      <c r="O83" s="345">
        <v>0</v>
      </c>
      <c r="P83" s="351">
        <v>0</v>
      </c>
      <c r="Q83" s="133"/>
    </row>
    <row r="84" spans="1:17">
      <c r="A84" s="341"/>
      <c r="B84" s="356" t="s">
        <v>398</v>
      </c>
      <c r="C84" s="357" t="s">
        <v>399</v>
      </c>
      <c r="D84" s="238">
        <f t="shared" si="20"/>
        <v>2.21915</v>
      </c>
      <c r="E84" s="358">
        <v>0</v>
      </c>
      <c r="F84" s="240">
        <f t="shared" si="22"/>
        <v>1.21855</v>
      </c>
      <c r="G84" s="347">
        <v>0.13100000000000001</v>
      </c>
      <c r="H84" s="348">
        <v>0</v>
      </c>
      <c r="I84" s="349">
        <v>1.08755</v>
      </c>
      <c r="J84" s="240">
        <f t="shared" si="28"/>
        <v>0.97842999999999991</v>
      </c>
      <c r="K84" s="347">
        <v>0.1032</v>
      </c>
      <c r="L84" s="348">
        <v>0.86399999999999999</v>
      </c>
      <c r="M84" s="348">
        <v>1.123E-2</v>
      </c>
      <c r="N84" s="350">
        <v>2.2170000000000002E-2</v>
      </c>
      <c r="O84" s="345">
        <v>0</v>
      </c>
      <c r="P84" s="351">
        <v>0</v>
      </c>
      <c r="Q84" s="133"/>
    </row>
    <row r="85" spans="1:17">
      <c r="A85" s="341"/>
      <c r="B85" s="356" t="s">
        <v>400</v>
      </c>
      <c r="C85" s="237" t="s">
        <v>401</v>
      </c>
      <c r="D85" s="238">
        <f t="shared" si="20"/>
        <v>0.80591999999999997</v>
      </c>
      <c r="E85" s="358">
        <v>0.28411999999999998</v>
      </c>
      <c r="F85" s="240">
        <f t="shared" si="22"/>
        <v>0.52179999999999993</v>
      </c>
      <c r="G85" s="347">
        <v>0</v>
      </c>
      <c r="H85" s="348">
        <v>0</v>
      </c>
      <c r="I85" s="349">
        <v>0.52179999999999993</v>
      </c>
      <c r="J85" s="240">
        <f t="shared" si="28"/>
        <v>0</v>
      </c>
      <c r="K85" s="347">
        <v>0</v>
      </c>
      <c r="L85" s="348">
        <v>0</v>
      </c>
      <c r="M85" s="348">
        <v>0</v>
      </c>
      <c r="N85" s="350">
        <v>0</v>
      </c>
      <c r="O85" s="345">
        <v>0</v>
      </c>
      <c r="P85" s="351">
        <v>0</v>
      </c>
      <c r="Q85" s="133"/>
    </row>
    <row r="86" spans="1:17">
      <c r="A86" s="341"/>
      <c r="B86" s="356" t="s">
        <v>402</v>
      </c>
      <c r="C86" s="237" t="s">
        <v>403</v>
      </c>
      <c r="D86" s="238">
        <f t="shared" si="20"/>
        <v>0</v>
      </c>
      <c r="E86" s="358">
        <v>0</v>
      </c>
      <c r="F86" s="240">
        <f t="shared" si="22"/>
        <v>0</v>
      </c>
      <c r="G86" s="347">
        <v>0</v>
      </c>
      <c r="H86" s="348">
        <v>0</v>
      </c>
      <c r="I86" s="349">
        <v>0</v>
      </c>
      <c r="J86" s="240">
        <f t="shared" si="28"/>
        <v>0</v>
      </c>
      <c r="K86" s="347">
        <v>0</v>
      </c>
      <c r="L86" s="348">
        <v>0</v>
      </c>
      <c r="M86" s="348">
        <v>0</v>
      </c>
      <c r="N86" s="350">
        <v>0</v>
      </c>
      <c r="O86" s="345">
        <v>0</v>
      </c>
      <c r="P86" s="351">
        <v>0</v>
      </c>
      <c r="Q86" s="133"/>
    </row>
    <row r="87" spans="1:17" ht="15.75" thickBot="1">
      <c r="A87" s="341"/>
      <c r="B87" s="356" t="s">
        <v>404</v>
      </c>
      <c r="C87" s="237" t="s">
        <v>405</v>
      </c>
      <c r="D87" s="238">
        <f>E87+F87+J87+N87+O87+P87</f>
        <v>0</v>
      </c>
      <c r="E87" s="358">
        <v>0</v>
      </c>
      <c r="F87" s="240">
        <f t="shared" ref="F87:F92" si="33">SUM(G87:I87)</f>
        <v>0</v>
      </c>
      <c r="G87" s="359">
        <v>0</v>
      </c>
      <c r="H87" s="360">
        <v>0</v>
      </c>
      <c r="I87" s="361">
        <v>0</v>
      </c>
      <c r="J87" s="240">
        <f t="shared" si="28"/>
        <v>0</v>
      </c>
      <c r="K87" s="359">
        <v>0</v>
      </c>
      <c r="L87" s="360">
        <v>0</v>
      </c>
      <c r="M87" s="360">
        <v>0</v>
      </c>
      <c r="N87" s="362">
        <v>0</v>
      </c>
      <c r="O87" s="358">
        <v>0</v>
      </c>
      <c r="P87" s="363">
        <v>0</v>
      </c>
      <c r="Q87" s="133"/>
    </row>
    <row r="88" spans="1:17" ht="16.5" thickTop="1" thickBot="1">
      <c r="A88" s="341"/>
      <c r="B88" s="251" t="s">
        <v>56</v>
      </c>
      <c r="C88" s="150" t="s">
        <v>406</v>
      </c>
      <c r="D88" s="364">
        <f>D89+D92+D95+D97+D103+D104+D109+D113+D116+D131+D132</f>
        <v>228.09096743085479</v>
      </c>
      <c r="E88" s="253">
        <f>E89+E92+E95+E97+E103+E104+E109+E113+E116+E131+E132</f>
        <v>0.71035989883298989</v>
      </c>
      <c r="F88" s="251">
        <f t="shared" si="33"/>
        <v>57.746901336483859</v>
      </c>
      <c r="G88" s="254">
        <f>G89+G92+G95+G97+G103+G104+G109+G113+G116+G131+G132</f>
        <v>11.945151676131436</v>
      </c>
      <c r="H88" s="255">
        <f>H89+H92+H95+H97+H103+H104+H109+H113+H116+H131+H132</f>
        <v>18.810138239331934</v>
      </c>
      <c r="I88" s="256">
        <f>I89+I92+I95+I97+I103+I104+I109+I113+I116+I131+I132</f>
        <v>26.991611421020483</v>
      </c>
      <c r="J88" s="251">
        <f t="shared" si="28"/>
        <v>165.82241206569427</v>
      </c>
      <c r="K88" s="254">
        <f t="shared" ref="K88:P88" si="34">K89+K92+K95+K97+K103+K104+K109+K113+K116+K131+K132</f>
        <v>84.300538360994693</v>
      </c>
      <c r="L88" s="255">
        <f t="shared" si="34"/>
        <v>75.627881593571459</v>
      </c>
      <c r="M88" s="255">
        <f t="shared" si="34"/>
        <v>5.8939921111281226</v>
      </c>
      <c r="N88" s="252">
        <f t="shared" si="34"/>
        <v>2.8235688961880472</v>
      </c>
      <c r="O88" s="253">
        <f t="shared" si="34"/>
        <v>0</v>
      </c>
      <c r="P88" s="251">
        <f t="shared" si="34"/>
        <v>0.98772523365559928</v>
      </c>
      <c r="Q88" s="133"/>
    </row>
    <row r="89" spans="1:17" ht="15.75" thickTop="1">
      <c r="B89" s="157" t="s">
        <v>147</v>
      </c>
      <c r="C89" s="365" t="s">
        <v>300</v>
      </c>
      <c r="D89" s="366">
        <f>D90+D91</f>
        <v>0</v>
      </c>
      <c r="E89" s="367">
        <f>E90+E91</f>
        <v>0</v>
      </c>
      <c r="F89" s="368">
        <f t="shared" si="33"/>
        <v>0</v>
      </c>
      <c r="G89" s="369">
        <f>G90+G91</f>
        <v>0</v>
      </c>
      <c r="H89" s="370">
        <f>H90+H91</f>
        <v>0</v>
      </c>
      <c r="I89" s="371">
        <f>I90+I91</f>
        <v>0</v>
      </c>
      <c r="J89" s="368">
        <f t="shared" si="28"/>
        <v>0</v>
      </c>
      <c r="K89" s="369">
        <f t="shared" ref="K89:P89" si="35">K90+K91</f>
        <v>0</v>
      </c>
      <c r="L89" s="370">
        <f t="shared" si="35"/>
        <v>0</v>
      </c>
      <c r="M89" s="370">
        <f t="shared" si="35"/>
        <v>0</v>
      </c>
      <c r="N89" s="372">
        <f t="shared" si="35"/>
        <v>0</v>
      </c>
      <c r="O89" s="367">
        <f t="shared" si="35"/>
        <v>0</v>
      </c>
      <c r="P89" s="368">
        <f t="shared" si="35"/>
        <v>0</v>
      </c>
      <c r="Q89" s="133"/>
    </row>
    <row r="90" spans="1:17" ht="25.5">
      <c r="B90" s="182" t="s">
        <v>407</v>
      </c>
      <c r="C90" s="183" t="s">
        <v>269</v>
      </c>
      <c r="D90" s="373">
        <v>0</v>
      </c>
      <c r="E90" s="232">
        <f>IFERROR($D$90*E141/100, 0)</f>
        <v>0</v>
      </c>
      <c r="F90" s="233">
        <f t="shared" si="33"/>
        <v>0</v>
      </c>
      <c r="G90" s="234">
        <f>IFERROR($D$90*G141/100, 0)</f>
        <v>0</v>
      </c>
      <c r="H90" s="235">
        <f>IFERROR($D$90*H141/100, 0)</f>
        <v>0</v>
      </c>
      <c r="I90" s="236">
        <f>IFERROR($D$90*I141/100, 0)</f>
        <v>0</v>
      </c>
      <c r="J90" s="233">
        <f t="shared" si="28"/>
        <v>0</v>
      </c>
      <c r="K90" s="234">
        <f t="shared" ref="K90:P90" si="36">IFERROR($D$90*K141/100, 0)</f>
        <v>0</v>
      </c>
      <c r="L90" s="235">
        <f t="shared" si="36"/>
        <v>0</v>
      </c>
      <c r="M90" s="235">
        <f t="shared" si="36"/>
        <v>0</v>
      </c>
      <c r="N90" s="231">
        <f t="shared" si="36"/>
        <v>0</v>
      </c>
      <c r="O90" s="232">
        <f t="shared" si="36"/>
        <v>0</v>
      </c>
      <c r="P90" s="233">
        <f t="shared" si="36"/>
        <v>0</v>
      </c>
      <c r="Q90" s="133"/>
    </row>
    <row r="91" spans="1:17" ht="15.75" thickBot="1">
      <c r="B91" s="182" t="s">
        <v>408</v>
      </c>
      <c r="C91" s="191" t="s">
        <v>303</v>
      </c>
      <c r="D91" s="373">
        <v>0</v>
      </c>
      <c r="E91" s="232">
        <f>IFERROR($D$91*E142/100, 0)</f>
        <v>0</v>
      </c>
      <c r="F91" s="233">
        <f t="shared" si="33"/>
        <v>0</v>
      </c>
      <c r="G91" s="234">
        <f>IFERROR($D$91*G142/100, 0)</f>
        <v>0</v>
      </c>
      <c r="H91" s="235">
        <f>IFERROR($D$91*H142/100, 0)</f>
        <v>0</v>
      </c>
      <c r="I91" s="236">
        <f>IFERROR($D$91*I142/100, 0)</f>
        <v>0</v>
      </c>
      <c r="J91" s="233">
        <f t="shared" si="28"/>
        <v>0</v>
      </c>
      <c r="K91" s="234">
        <f t="shared" ref="K91:P91" si="37">IFERROR($D$91*K142/100, 0)</f>
        <v>0</v>
      </c>
      <c r="L91" s="235">
        <f t="shared" si="37"/>
        <v>0</v>
      </c>
      <c r="M91" s="235">
        <f t="shared" si="37"/>
        <v>0</v>
      </c>
      <c r="N91" s="231">
        <f t="shared" si="37"/>
        <v>0</v>
      </c>
      <c r="O91" s="232">
        <f t="shared" si="37"/>
        <v>0</v>
      </c>
      <c r="P91" s="233">
        <f t="shared" si="37"/>
        <v>0</v>
      </c>
      <c r="Q91" s="133"/>
    </row>
    <row r="92" spans="1:17">
      <c r="B92" s="374" t="s">
        <v>149</v>
      </c>
      <c r="C92" s="263" t="s">
        <v>310</v>
      </c>
      <c r="D92" s="375">
        <f>D93+D94</f>
        <v>42.654329999999995</v>
      </c>
      <c r="E92" s="168">
        <f>E93+E94</f>
        <v>0.13284140921877718</v>
      </c>
      <c r="F92" s="169">
        <f t="shared" si="33"/>
        <v>10.799004510472439</v>
      </c>
      <c r="G92" s="170">
        <f>G93+G94</f>
        <v>2.2338124443626679</v>
      </c>
      <c r="H92" s="171">
        <f>H93+H94</f>
        <v>3.5176046331133595</v>
      </c>
      <c r="I92" s="172">
        <f>I93+I94</f>
        <v>5.0475874329964121</v>
      </c>
      <c r="J92" s="169">
        <f t="shared" si="28"/>
        <v>31.009750036639574</v>
      </c>
      <c r="K92" s="170">
        <f t="shared" ref="K92:P92" si="38">K93+K94</f>
        <v>15.764688198438103</v>
      </c>
      <c r="L92" s="171">
        <f t="shared" si="38"/>
        <v>14.142851227421065</v>
      </c>
      <c r="M92" s="171">
        <f t="shared" si="38"/>
        <v>1.1022106107804037</v>
      </c>
      <c r="N92" s="167">
        <f t="shared" si="38"/>
        <v>0.52802371278578142</v>
      </c>
      <c r="O92" s="168">
        <f t="shared" si="38"/>
        <v>0</v>
      </c>
      <c r="P92" s="169">
        <f t="shared" si="38"/>
        <v>0.18471033088342206</v>
      </c>
      <c r="Q92" s="133"/>
    </row>
    <row r="93" spans="1:17" ht="25.5">
      <c r="B93" s="190" t="s">
        <v>151</v>
      </c>
      <c r="C93" s="183" t="s">
        <v>312</v>
      </c>
      <c r="D93" s="373">
        <v>35.891739999999992</v>
      </c>
      <c r="E93" s="232">
        <f>IFERROR($D$93*E144/100, 0)</f>
        <v>0.11178019490433805</v>
      </c>
      <c r="F93" s="233">
        <f t="shared" si="22"/>
        <v>9.086886657197617</v>
      </c>
      <c r="G93" s="234">
        <f>IFERROR($D$93*G144/100, 0)</f>
        <v>1.879654784445784</v>
      </c>
      <c r="H93" s="235">
        <f>IFERROR($D$93*H144/100, 0)</f>
        <v>2.9599093671029433</v>
      </c>
      <c r="I93" s="236">
        <f>IFERROR($D$93*I144/100, 0)</f>
        <v>4.2473225056488904</v>
      </c>
      <c r="J93" s="233">
        <f t="shared" si="28"/>
        <v>26.093338842271301</v>
      </c>
      <c r="K93" s="234">
        <f t="shared" ref="K93:P93" si="39">IFERROR($D$93*K144/100, 0)</f>
        <v>13.265290768824848</v>
      </c>
      <c r="L93" s="235">
        <f t="shared" si="39"/>
        <v>11.900586390954393</v>
      </c>
      <c r="M93" s="235">
        <f t="shared" si="39"/>
        <v>0.92746168249205752</v>
      </c>
      <c r="N93" s="231">
        <f t="shared" si="39"/>
        <v>0.44430869769005726</v>
      </c>
      <c r="O93" s="232">
        <f t="shared" si="39"/>
        <v>0</v>
      </c>
      <c r="P93" s="233">
        <f t="shared" si="39"/>
        <v>0.1554256079366797</v>
      </c>
      <c r="Q93" s="133"/>
    </row>
    <row r="94" spans="1:17" ht="15.75" thickBot="1">
      <c r="B94" s="190" t="s">
        <v>153</v>
      </c>
      <c r="C94" s="183" t="s">
        <v>314</v>
      </c>
      <c r="D94" s="373">
        <v>6.7625900000000003</v>
      </c>
      <c r="E94" s="232">
        <f>IFERROR($D$94*E145/100, 0)</f>
        <v>2.1061214314439133E-2</v>
      </c>
      <c r="F94" s="233">
        <f t="shared" si="22"/>
        <v>1.712117853274822</v>
      </c>
      <c r="G94" s="234">
        <f>IFERROR($D$94*G145/100, 0)</f>
        <v>0.35415765991688386</v>
      </c>
      <c r="H94" s="235">
        <f>IFERROR($D$94*H145/100, 0)</f>
        <v>0.5576952660104163</v>
      </c>
      <c r="I94" s="236">
        <f>IFERROR($D$94*I145/100, 0)</f>
        <v>0.80026492734752186</v>
      </c>
      <c r="J94" s="233">
        <f t="shared" si="28"/>
        <v>4.9164111943682727</v>
      </c>
      <c r="K94" s="234">
        <f t="shared" ref="K94:P94" si="40">IFERROR($D$94*K145/100, 0)</f>
        <v>2.4993974296132553</v>
      </c>
      <c r="L94" s="235">
        <f t="shared" si="40"/>
        <v>2.2422648364666715</v>
      </c>
      <c r="M94" s="235">
        <f t="shared" si="40"/>
        <v>0.17474892828834615</v>
      </c>
      <c r="N94" s="231">
        <f t="shared" si="40"/>
        <v>8.3715015095724113E-2</v>
      </c>
      <c r="O94" s="232">
        <f t="shared" si="40"/>
        <v>0</v>
      </c>
      <c r="P94" s="233">
        <f t="shared" si="40"/>
        <v>2.9284722946742371E-2</v>
      </c>
      <c r="Q94" s="133"/>
    </row>
    <row r="95" spans="1:17">
      <c r="B95" s="374" t="s">
        <v>157</v>
      </c>
      <c r="C95" s="263" t="s">
        <v>316</v>
      </c>
      <c r="D95" s="375">
        <f>D96</f>
        <v>0</v>
      </c>
      <c r="E95" s="168">
        <f>E96</f>
        <v>0</v>
      </c>
      <c r="F95" s="169">
        <f t="shared" si="22"/>
        <v>0</v>
      </c>
      <c r="G95" s="170">
        <f>G96</f>
        <v>0</v>
      </c>
      <c r="H95" s="171">
        <f>H96</f>
        <v>0</v>
      </c>
      <c r="I95" s="172">
        <f>I96</f>
        <v>0</v>
      </c>
      <c r="J95" s="169">
        <f t="shared" si="28"/>
        <v>0</v>
      </c>
      <c r="K95" s="170">
        <f t="shared" ref="K95:P95" si="41">K96</f>
        <v>0</v>
      </c>
      <c r="L95" s="171">
        <f t="shared" si="41"/>
        <v>0</v>
      </c>
      <c r="M95" s="171">
        <f t="shared" si="41"/>
        <v>0</v>
      </c>
      <c r="N95" s="167">
        <f t="shared" si="41"/>
        <v>0</v>
      </c>
      <c r="O95" s="168">
        <f t="shared" si="41"/>
        <v>0</v>
      </c>
      <c r="P95" s="169">
        <f t="shared" si="41"/>
        <v>0</v>
      </c>
      <c r="Q95" s="133"/>
    </row>
    <row r="96" spans="1:17" ht="15.75" thickBot="1">
      <c r="B96" s="190" t="s">
        <v>409</v>
      </c>
      <c r="C96" s="183" t="s">
        <v>318</v>
      </c>
      <c r="D96" s="373">
        <v>0</v>
      </c>
      <c r="E96" s="232">
        <f>IFERROR($D$96*E147/100, 0)</f>
        <v>0</v>
      </c>
      <c r="F96" s="233">
        <f>IFERROR($D$96*F147/100, 0)</f>
        <v>0</v>
      </c>
      <c r="G96" s="234">
        <f>IFERROR($D$96*G147/100, 0)</f>
        <v>0</v>
      </c>
      <c r="H96" s="235">
        <f>IFERROR($D$96*H147/100, 0)</f>
        <v>0</v>
      </c>
      <c r="I96" s="236">
        <f>IFERROR($D$96*I147/100, 0)</f>
        <v>0</v>
      </c>
      <c r="J96" s="233">
        <f t="shared" si="28"/>
        <v>0</v>
      </c>
      <c r="K96" s="234">
        <f t="shared" ref="K96:P96" si="42">IFERROR($D$96*K147/100, 0)</f>
        <v>0</v>
      </c>
      <c r="L96" s="235">
        <f t="shared" si="42"/>
        <v>0</v>
      </c>
      <c r="M96" s="235">
        <f t="shared" si="42"/>
        <v>0</v>
      </c>
      <c r="N96" s="231">
        <f t="shared" si="42"/>
        <v>0</v>
      </c>
      <c r="O96" s="232">
        <f t="shared" si="42"/>
        <v>0</v>
      </c>
      <c r="P96" s="233">
        <f t="shared" si="42"/>
        <v>0</v>
      </c>
      <c r="Q96" s="133"/>
    </row>
    <row r="97" spans="1:20">
      <c r="B97" s="374" t="s">
        <v>159</v>
      </c>
      <c r="C97" s="263" t="s">
        <v>320</v>
      </c>
      <c r="D97" s="375">
        <f>SUM(D98:D102)</f>
        <v>72.060689999999994</v>
      </c>
      <c r="E97" s="168">
        <f>SUM(E98:E102)</f>
        <v>0.22442372459906057</v>
      </c>
      <c r="F97" s="169">
        <f>SUM(G97:I97)</f>
        <v>18.243955920483486</v>
      </c>
      <c r="G97" s="170">
        <f>SUM(G98:G102)</f>
        <v>3.773827090271034</v>
      </c>
      <c r="H97" s="171">
        <f t="shared" ref="H97:P97" si="43">SUM(H98:H102)</f>
        <v>5.9426796062520637</v>
      </c>
      <c r="I97" s="172">
        <f t="shared" si="43"/>
        <v>8.5274492239603887</v>
      </c>
      <c r="J97" s="169">
        <f t="shared" si="28"/>
        <v>52.388209693313044</v>
      </c>
      <c r="K97" s="170">
        <f t="shared" si="43"/>
        <v>26.63303606490377</v>
      </c>
      <c r="L97" s="171">
        <f t="shared" si="43"/>
        <v>23.893087009344868</v>
      </c>
      <c r="M97" s="171">
        <f t="shared" si="43"/>
        <v>1.8620866190644032</v>
      </c>
      <c r="N97" s="167">
        <f t="shared" si="43"/>
        <v>0.89204901541543924</v>
      </c>
      <c r="O97" s="168">
        <f t="shared" si="43"/>
        <v>0</v>
      </c>
      <c r="P97" s="169">
        <f t="shared" si="43"/>
        <v>0.31205164618897319</v>
      </c>
      <c r="Q97" s="133"/>
    </row>
    <row r="98" spans="1:20">
      <c r="B98" s="190" t="s">
        <v>410</v>
      </c>
      <c r="C98" s="183" t="s">
        <v>274</v>
      </c>
      <c r="D98" s="373">
        <v>36.646279999999997</v>
      </c>
      <c r="E98" s="232">
        <f>IFERROR($D$98*E149/100, 0)</f>
        <v>0.1141301124135789</v>
      </c>
      <c r="F98" s="233">
        <f>IFERROR($D$98*F149/100, 0)</f>
        <v>9.277917224629622</v>
      </c>
      <c r="G98" s="234">
        <f>IFERROR($D$98*G149/100, 0)</f>
        <v>1.9191701359181765</v>
      </c>
      <c r="H98" s="235">
        <f>IFERROR($D$98*H149/100, 0)</f>
        <v>3.0221345479900741</v>
      </c>
      <c r="I98" s="236">
        <f>IFERROR($D$98*I149/100, 0)</f>
        <v>4.3366125407213705</v>
      </c>
      <c r="J98" s="233">
        <f t="shared" si="28"/>
        <v>26.64189034437311</v>
      </c>
      <c r="K98" s="234">
        <f t="shared" ref="K98:P98" si="44">IFERROR($D$98*K149/100, 0)</f>
        <v>13.544162523069952</v>
      </c>
      <c r="L98" s="235">
        <f t="shared" si="44"/>
        <v>12.150768423239004</v>
      </c>
      <c r="M98" s="235">
        <f t="shared" si="44"/>
        <v>0.94695939806415186</v>
      </c>
      <c r="N98" s="231">
        <f t="shared" si="44"/>
        <v>0.45364925027277009</v>
      </c>
      <c r="O98" s="232">
        <f t="shared" si="44"/>
        <v>0</v>
      </c>
      <c r="P98" s="233">
        <f t="shared" si="44"/>
        <v>0.1586930683109202</v>
      </c>
      <c r="Q98" s="133"/>
    </row>
    <row r="99" spans="1:20">
      <c r="B99" s="190" t="s">
        <v>411</v>
      </c>
      <c r="C99" s="183" t="s">
        <v>278</v>
      </c>
      <c r="D99" s="373">
        <v>35.414410000000004</v>
      </c>
      <c r="E99" s="232">
        <f>IFERROR($D$99*E150/100, 0)</f>
        <v>0.11029361218548166</v>
      </c>
      <c r="F99" s="233">
        <f>IFERROR($D$99*F150/100, 0)</f>
        <v>8.9660386958538645</v>
      </c>
      <c r="G99" s="234">
        <f>IFERROR($D$99*G150/100, 0)</f>
        <v>1.8546569543528577</v>
      </c>
      <c r="H99" s="235">
        <f>IFERROR($D$99*H150/100, 0)</f>
        <v>2.9205450582619892</v>
      </c>
      <c r="I99" s="236">
        <f>IFERROR($D$99*I150/100, 0)</f>
        <v>4.1908366832390183</v>
      </c>
      <c r="J99" s="233">
        <f t="shared" si="28"/>
        <v>25.746319348939931</v>
      </c>
      <c r="K99" s="234">
        <f t="shared" ref="K99:P99" si="45">IFERROR($D$99*K150/100, 0)</f>
        <v>13.088873541833818</v>
      </c>
      <c r="L99" s="235">
        <f t="shared" si="45"/>
        <v>11.742318586105863</v>
      </c>
      <c r="M99" s="235">
        <f t="shared" si="45"/>
        <v>0.91512722100025135</v>
      </c>
      <c r="N99" s="231">
        <f t="shared" si="45"/>
        <v>0.43839976514266921</v>
      </c>
      <c r="O99" s="232">
        <f t="shared" si="45"/>
        <v>0</v>
      </c>
      <c r="P99" s="233">
        <f t="shared" si="45"/>
        <v>0.15335857787805302</v>
      </c>
      <c r="Q99" s="133"/>
    </row>
    <row r="100" spans="1:20">
      <c r="B100" s="190" t="s">
        <v>412</v>
      </c>
      <c r="C100" s="274" t="s">
        <v>324</v>
      </c>
      <c r="D100" s="373">
        <v>0</v>
      </c>
      <c r="E100" s="232">
        <f>IFERROR($D$100*E151/100, 0)</f>
        <v>0</v>
      </c>
      <c r="F100" s="233">
        <f>IFERROR($D$100*F151/100, 0)</f>
        <v>0</v>
      </c>
      <c r="G100" s="234">
        <f>IFERROR($D$100*G151/100, 0)</f>
        <v>0</v>
      </c>
      <c r="H100" s="235">
        <f>IFERROR($D$100*H151/100, 0)</f>
        <v>0</v>
      </c>
      <c r="I100" s="236">
        <f>IFERROR($D$100*I151/100, 0)</f>
        <v>0</v>
      </c>
      <c r="J100" s="233">
        <f t="shared" si="28"/>
        <v>0</v>
      </c>
      <c r="K100" s="234">
        <f t="shared" ref="K100:P100" si="46">IFERROR($D$100*K151/100, 0)</f>
        <v>0</v>
      </c>
      <c r="L100" s="235">
        <f t="shared" si="46"/>
        <v>0</v>
      </c>
      <c r="M100" s="235">
        <f t="shared" si="46"/>
        <v>0</v>
      </c>
      <c r="N100" s="231">
        <f t="shared" si="46"/>
        <v>0</v>
      </c>
      <c r="O100" s="232">
        <f t="shared" si="46"/>
        <v>0</v>
      </c>
      <c r="P100" s="233">
        <f t="shared" si="46"/>
        <v>0</v>
      </c>
      <c r="Q100" s="133"/>
    </row>
    <row r="101" spans="1:20">
      <c r="B101" s="190" t="s">
        <v>413</v>
      </c>
      <c r="C101" s="275" t="s">
        <v>276</v>
      </c>
      <c r="D101" s="373">
        <v>0</v>
      </c>
      <c r="E101" s="232">
        <f>IFERROR($D$101*E152/100, 0)</f>
        <v>0</v>
      </c>
      <c r="F101" s="233">
        <f>IFERROR($D$101*F152/100, 0)</f>
        <v>0</v>
      </c>
      <c r="G101" s="234">
        <f>IFERROR($D$101*G152/100, 0)</f>
        <v>0</v>
      </c>
      <c r="H101" s="235">
        <f>IFERROR($D$101*H152/100, 0)</f>
        <v>0</v>
      </c>
      <c r="I101" s="236">
        <f>IFERROR($D$101*I152/100, 0)</f>
        <v>0</v>
      </c>
      <c r="J101" s="233">
        <f t="shared" si="28"/>
        <v>0</v>
      </c>
      <c r="K101" s="234">
        <f t="shared" ref="K101:P101" si="47">IFERROR($D$101*K152/100, 0)</f>
        <v>0</v>
      </c>
      <c r="L101" s="235">
        <f t="shared" si="47"/>
        <v>0</v>
      </c>
      <c r="M101" s="235">
        <f t="shared" si="47"/>
        <v>0</v>
      </c>
      <c r="N101" s="231">
        <f t="shared" si="47"/>
        <v>0</v>
      </c>
      <c r="O101" s="232">
        <f t="shared" si="47"/>
        <v>0</v>
      </c>
      <c r="P101" s="233">
        <f t="shared" si="47"/>
        <v>0</v>
      </c>
      <c r="Q101" s="133"/>
    </row>
    <row r="102" spans="1:20" ht="27" thickBot="1">
      <c r="B102" s="190" t="s">
        <v>414</v>
      </c>
      <c r="C102" s="275" t="s">
        <v>327</v>
      </c>
      <c r="D102" s="373">
        <v>0</v>
      </c>
      <c r="E102" s="232">
        <f>IFERROR($D$102*E153/100, 0)</f>
        <v>0</v>
      </c>
      <c r="F102" s="233">
        <f>IFERROR($D$102*F153/100, 0)</f>
        <v>0</v>
      </c>
      <c r="G102" s="234">
        <f>IFERROR($D$102*G153/100, 0)</f>
        <v>0</v>
      </c>
      <c r="H102" s="235">
        <f>IFERROR($D$102*H153/100, 0)</f>
        <v>0</v>
      </c>
      <c r="I102" s="236">
        <f>IFERROR($D$102*I153/100, 0)</f>
        <v>0</v>
      </c>
      <c r="J102" s="233">
        <f t="shared" si="28"/>
        <v>0</v>
      </c>
      <c r="K102" s="234">
        <f t="shared" ref="K102:P102" si="48">IFERROR($D$102*K153/100, 0)</f>
        <v>0</v>
      </c>
      <c r="L102" s="235">
        <f t="shared" si="48"/>
        <v>0</v>
      </c>
      <c r="M102" s="235">
        <f t="shared" si="48"/>
        <v>0</v>
      </c>
      <c r="N102" s="231">
        <f t="shared" si="48"/>
        <v>0</v>
      </c>
      <c r="O102" s="232">
        <f t="shared" si="48"/>
        <v>0</v>
      </c>
      <c r="P102" s="233">
        <f t="shared" si="48"/>
        <v>0</v>
      </c>
      <c r="Q102" s="133"/>
    </row>
    <row r="103" spans="1:20" ht="15.75" thickBot="1">
      <c r="B103" s="374" t="s">
        <v>415</v>
      </c>
      <c r="C103" s="263" t="s">
        <v>329</v>
      </c>
      <c r="D103" s="376">
        <v>25.594827430854757</v>
      </c>
      <c r="E103" s="168">
        <f>IFERROR($D$103*E154/100, 0)</f>
        <v>7.9711788806110906E-2</v>
      </c>
      <c r="F103" s="169">
        <f>IFERROR($D$103*F154/100, 0)</f>
        <v>6.4799671421533125</v>
      </c>
      <c r="G103" s="170">
        <f>IFERROR($D$103*G154/100, 0)</f>
        <v>1.340404222182328</v>
      </c>
      <c r="H103" s="171">
        <f>IFERROR($D$103*H154/100, 0)</f>
        <v>2.1107466359103895</v>
      </c>
      <c r="I103" s="172">
        <f>IFERROR($D$103*I154/100, 0)</f>
        <v>3.0288162840605946</v>
      </c>
      <c r="J103" s="169">
        <f t="shared" si="28"/>
        <v>18.607470820939678</v>
      </c>
      <c r="K103" s="170">
        <f t="shared" ref="K103:P103" si="49">IFERROR($D$103*K154/100, 0)</f>
        <v>9.4596368982997951</v>
      </c>
      <c r="L103" s="171">
        <f t="shared" si="49"/>
        <v>8.4864499464906515</v>
      </c>
      <c r="M103" s="171">
        <f t="shared" si="49"/>
        <v>0.66138397614923161</v>
      </c>
      <c r="N103" s="167">
        <f t="shared" si="49"/>
        <v>0.31684182609716982</v>
      </c>
      <c r="O103" s="168">
        <f t="shared" si="49"/>
        <v>0</v>
      </c>
      <c r="P103" s="169">
        <f t="shared" si="49"/>
        <v>0.11083585285848517</v>
      </c>
      <c r="Q103" s="133"/>
    </row>
    <row r="104" spans="1:20">
      <c r="B104" s="374" t="s">
        <v>416</v>
      </c>
      <c r="C104" s="263" t="s">
        <v>331</v>
      </c>
      <c r="D104" s="375">
        <f>SUM(D105:D108)</f>
        <v>70.31519000000003</v>
      </c>
      <c r="E104" s="168">
        <f>SUM(E105:E108)</f>
        <v>0.21898758998409013</v>
      </c>
      <c r="F104" s="169">
        <f t="shared" ref="F104:F138" si="50">SUM(G104:I104)</f>
        <v>17.802039182533804</v>
      </c>
      <c r="G104" s="170">
        <f>SUM(G105:G108)</f>
        <v>3.6824150432025422</v>
      </c>
      <c r="H104" s="171">
        <f>SUM(H105:H108)</f>
        <v>5.7987322300513524</v>
      </c>
      <c r="I104" s="172">
        <f>SUM(I105:I108)</f>
        <v>8.3208919092799078</v>
      </c>
      <c r="J104" s="169">
        <f t="shared" si="28"/>
        <v>51.119229060187315</v>
      </c>
      <c r="K104" s="170">
        <f t="shared" ref="K104:P104" si="51">SUM(K105:K108)</f>
        <v>25.987913676382529</v>
      </c>
      <c r="L104" s="171">
        <f t="shared" si="51"/>
        <v>23.314333414634483</v>
      </c>
      <c r="M104" s="171">
        <f t="shared" si="51"/>
        <v>1.8169819691703086</v>
      </c>
      <c r="N104" s="167">
        <f t="shared" si="51"/>
        <v>0.87044123513457294</v>
      </c>
      <c r="O104" s="168">
        <f t="shared" si="51"/>
        <v>0</v>
      </c>
      <c r="P104" s="169">
        <f t="shared" si="51"/>
        <v>0.30449293216024487</v>
      </c>
      <c r="Q104" s="133"/>
    </row>
    <row r="105" spans="1:20">
      <c r="B105" s="285" t="s">
        <v>417</v>
      </c>
      <c r="C105" s="286" t="s">
        <v>333</v>
      </c>
      <c r="D105" s="373">
        <v>68.936990000000023</v>
      </c>
      <c r="E105" s="232">
        <f>IFERROR($D$105*E156/100, 0)</f>
        <v>0.21469536384467311</v>
      </c>
      <c r="F105" s="233">
        <f t="shared" si="50"/>
        <v>17.453113574832706</v>
      </c>
      <c r="G105" s="234">
        <f>IFERROR($D$105*G156/100, 0)</f>
        <v>3.610238541758946</v>
      </c>
      <c r="H105" s="235">
        <f>IFERROR($D$105*H156/100, 0)</f>
        <v>5.685075241291786</v>
      </c>
      <c r="I105" s="236">
        <f>IFERROR($D$105*I156/100, 0)</f>
        <v>8.1577997917819722</v>
      </c>
      <c r="J105" s="233">
        <f t="shared" si="28"/>
        <v>50.117275975928429</v>
      </c>
      <c r="K105" s="234">
        <f t="shared" ref="K105:P105" si="52">IFERROR($D$105*K156/100, 0)</f>
        <v>25.47854233529975</v>
      </c>
      <c r="L105" s="235">
        <f t="shared" si="52"/>
        <v>22.85736509367781</v>
      </c>
      <c r="M105" s="235">
        <f t="shared" si="52"/>
        <v>1.7813685469508633</v>
      </c>
      <c r="N105" s="231">
        <f t="shared" si="52"/>
        <v>0.85338031116832225</v>
      </c>
      <c r="O105" s="232">
        <f t="shared" si="52"/>
        <v>0</v>
      </c>
      <c r="P105" s="233">
        <f t="shared" si="52"/>
        <v>0.29852477422590307</v>
      </c>
      <c r="Q105" s="133"/>
    </row>
    <row r="106" spans="1:20">
      <c r="B106" s="285" t="s">
        <v>418</v>
      </c>
      <c r="C106" s="286" t="s">
        <v>335</v>
      </c>
      <c r="D106" s="373">
        <v>1.2132000000000003</v>
      </c>
      <c r="E106" s="232">
        <f>IFERROR($D$106*E157/100, 0)</f>
        <v>3.7783549211585447E-3</v>
      </c>
      <c r="F106" s="233">
        <f t="shared" si="50"/>
        <v>0.30715175392756533</v>
      </c>
      <c r="G106" s="234">
        <f>IFERROR($D$106*G157/100, 0)</f>
        <v>6.3535431397018532E-2</v>
      </c>
      <c r="H106" s="235">
        <f>IFERROR($D$106*H157/100, 0)</f>
        <v>0.10004981770650551</v>
      </c>
      <c r="I106" s="236">
        <f>IFERROR($D$106*I157/100, 0)</f>
        <v>0.14356650482404132</v>
      </c>
      <c r="J106" s="233">
        <f t="shared" si="28"/>
        <v>0.88199788261710232</v>
      </c>
      <c r="K106" s="234">
        <f t="shared" ref="K106:P106" si="53">IFERROR($D$106*K157/100, 0)</f>
        <v>0.44838870338240255</v>
      </c>
      <c r="L106" s="235">
        <f t="shared" si="53"/>
        <v>0.40225944491701648</v>
      </c>
      <c r="M106" s="235">
        <f t="shared" si="53"/>
        <v>3.1349734317683252E-2</v>
      </c>
      <c r="N106" s="231">
        <f t="shared" si="53"/>
        <v>1.5018366678171016E-2</v>
      </c>
      <c r="O106" s="232">
        <f t="shared" si="53"/>
        <v>0</v>
      </c>
      <c r="P106" s="233">
        <f t="shared" si="53"/>
        <v>5.2536418560030773E-3</v>
      </c>
      <c r="Q106" s="133"/>
    </row>
    <row r="107" spans="1:20">
      <c r="B107" s="285" t="s">
        <v>419</v>
      </c>
      <c r="C107" s="286" t="s">
        <v>337</v>
      </c>
      <c r="D107" s="373">
        <v>0</v>
      </c>
      <c r="E107" s="232">
        <f>IFERROR($D$107*E158/100, 0)</f>
        <v>0</v>
      </c>
      <c r="F107" s="233">
        <f t="shared" si="50"/>
        <v>0</v>
      </c>
      <c r="G107" s="234">
        <f>IFERROR($D$107*G158/100, 0)</f>
        <v>0</v>
      </c>
      <c r="H107" s="235">
        <f>IFERROR($D$107*H158/100, 0)</f>
        <v>0</v>
      </c>
      <c r="I107" s="236">
        <f>IFERROR($D$107*I158/100, 0)</f>
        <v>0</v>
      </c>
      <c r="J107" s="233">
        <f t="shared" si="28"/>
        <v>0</v>
      </c>
      <c r="K107" s="234">
        <f t="shared" ref="K107:P107" si="54">IFERROR($D$107*K158/100, 0)</f>
        <v>0</v>
      </c>
      <c r="L107" s="235">
        <f t="shared" si="54"/>
        <v>0</v>
      </c>
      <c r="M107" s="235">
        <f t="shared" si="54"/>
        <v>0</v>
      </c>
      <c r="N107" s="231">
        <f t="shared" si="54"/>
        <v>0</v>
      </c>
      <c r="O107" s="232">
        <f t="shared" si="54"/>
        <v>0</v>
      </c>
      <c r="P107" s="233">
        <f t="shared" si="54"/>
        <v>0</v>
      </c>
      <c r="Q107" s="133"/>
    </row>
    <row r="108" spans="1:20" ht="15.75" thickBot="1">
      <c r="B108" s="285" t="s">
        <v>420</v>
      </c>
      <c r="C108" s="274" t="s">
        <v>339</v>
      </c>
      <c r="D108" s="377">
        <v>0.16500000000000001</v>
      </c>
      <c r="E108" s="239">
        <f>IFERROR($D$108*E159/100, 0)</f>
        <v>5.1387121825845683E-4</v>
      </c>
      <c r="F108" s="240">
        <f t="shared" si="50"/>
        <v>4.1773853773531384E-2</v>
      </c>
      <c r="G108" s="241">
        <f>IFERROR($D$108*G159/100, 0)</f>
        <v>8.6410700465776921E-3</v>
      </c>
      <c r="H108" s="242">
        <f>IFERROR($D$108*H159/100, 0)</f>
        <v>1.3607171053060836E-2</v>
      </c>
      <c r="I108" s="243">
        <f>IFERROR($D$108*I159/100, 0)</f>
        <v>1.9525612673892856E-2</v>
      </c>
      <c r="J108" s="240">
        <f t="shared" si="28"/>
        <v>0.11995520164179184</v>
      </c>
      <c r="K108" s="241">
        <f t="shared" ref="K108:P108" si="55">IFERROR($D$108*K159/100, 0)</f>
        <v>6.0982637700376208E-2</v>
      </c>
      <c r="L108" s="242">
        <f t="shared" si="55"/>
        <v>5.4708876039653562E-2</v>
      </c>
      <c r="M108" s="242">
        <f t="shared" si="55"/>
        <v>4.2636879017620638E-3</v>
      </c>
      <c r="N108" s="238">
        <f t="shared" si="55"/>
        <v>2.0425572880796382E-3</v>
      </c>
      <c r="O108" s="239">
        <f t="shared" si="55"/>
        <v>0</v>
      </c>
      <c r="P108" s="240">
        <f t="shared" si="55"/>
        <v>7.145160783386974E-4</v>
      </c>
      <c r="Q108" s="133"/>
    </row>
    <row r="109" spans="1:20">
      <c r="B109" s="374" t="s">
        <v>421</v>
      </c>
      <c r="C109" s="263" t="s">
        <v>341</v>
      </c>
      <c r="D109" s="375">
        <f>SUM(D110:D112)</f>
        <v>3.7837500000000004</v>
      </c>
      <c r="E109" s="168">
        <f>SUM(E110:E112)</f>
        <v>1.178400134597234E-2</v>
      </c>
      <c r="F109" s="169">
        <f t="shared" si="50"/>
        <v>0.95795041948848114</v>
      </c>
      <c r="G109" s="170">
        <f>SUM(G110:G112)</f>
        <v>0.19815544720447484</v>
      </c>
      <c r="H109" s="171">
        <f>SUM(H110:H112)</f>
        <v>0.31203717255769059</v>
      </c>
      <c r="I109" s="172">
        <f>SUM(I110:I112)</f>
        <v>0.44775779972631574</v>
      </c>
      <c r="J109" s="169">
        <f t="shared" si="28"/>
        <v>2.7507908740129081</v>
      </c>
      <c r="K109" s="170">
        <f t="shared" ref="K109:P109" si="56">SUM(K110:K112)</f>
        <v>1.3984427599927178</v>
      </c>
      <c r="L109" s="171">
        <f t="shared" si="56"/>
        <v>1.2545739982729649</v>
      </c>
      <c r="M109" s="171">
        <f t="shared" si="56"/>
        <v>9.7774115747225512E-2</v>
      </c>
      <c r="N109" s="167">
        <f t="shared" si="56"/>
        <v>4.6839552356189883E-2</v>
      </c>
      <c r="O109" s="168">
        <f t="shared" si="56"/>
        <v>0</v>
      </c>
      <c r="P109" s="169">
        <f t="shared" si="56"/>
        <v>1.6385152796448765E-2</v>
      </c>
      <c r="Q109" s="133"/>
    </row>
    <row r="110" spans="1:20">
      <c r="B110" s="285" t="s">
        <v>422</v>
      </c>
      <c r="C110" s="286" t="s">
        <v>347</v>
      </c>
      <c r="D110" s="373">
        <v>0</v>
      </c>
      <c r="E110" s="232">
        <f>IFERROR($D$110*E161/100, 0)</f>
        <v>0</v>
      </c>
      <c r="F110" s="233">
        <f t="shared" si="50"/>
        <v>0</v>
      </c>
      <c r="G110" s="234">
        <f>IFERROR($D$110*G161/100, 0)</f>
        <v>0</v>
      </c>
      <c r="H110" s="235">
        <f>IFERROR($D$110*H161/100, 0)</f>
        <v>0</v>
      </c>
      <c r="I110" s="236">
        <f>IFERROR($D$110*I161/100, 0)</f>
        <v>0</v>
      </c>
      <c r="J110" s="233">
        <f t="shared" si="28"/>
        <v>0</v>
      </c>
      <c r="K110" s="234">
        <f t="shared" ref="K110:P110" si="57">IFERROR($D$110*K161/100, 0)</f>
        <v>0</v>
      </c>
      <c r="L110" s="235">
        <f t="shared" si="57"/>
        <v>0</v>
      </c>
      <c r="M110" s="235">
        <f t="shared" si="57"/>
        <v>0</v>
      </c>
      <c r="N110" s="231">
        <f t="shared" si="57"/>
        <v>0</v>
      </c>
      <c r="O110" s="232">
        <f t="shared" si="57"/>
        <v>0</v>
      </c>
      <c r="P110" s="233">
        <f t="shared" si="57"/>
        <v>0</v>
      </c>
      <c r="Q110" s="133"/>
    </row>
    <row r="111" spans="1:20" s="133" customFormat="1">
      <c r="A111" s="134"/>
      <c r="B111" s="297" t="s">
        <v>423</v>
      </c>
      <c r="C111" s="286" t="s">
        <v>349</v>
      </c>
      <c r="D111" s="378">
        <v>0</v>
      </c>
      <c r="E111" s="379">
        <f>IFERROR($D$111*E162/100, 0)</f>
        <v>0</v>
      </c>
      <c r="F111" s="291">
        <f t="shared" si="50"/>
        <v>0</v>
      </c>
      <c r="G111" s="380">
        <f>IFERROR($D$111*G162/100, 0)</f>
        <v>0</v>
      </c>
      <c r="H111" s="381">
        <f>IFERROR($D$111*H162/100, 0)</f>
        <v>0</v>
      </c>
      <c r="I111" s="382">
        <f>IFERROR($D$111*I162/100, 0)</f>
        <v>0</v>
      </c>
      <c r="J111" s="291">
        <f t="shared" si="28"/>
        <v>0</v>
      </c>
      <c r="K111" s="380">
        <f t="shared" ref="K111:P111" si="58">IFERROR($D$111*K162/100, 0)</f>
        <v>0</v>
      </c>
      <c r="L111" s="381">
        <f t="shared" si="58"/>
        <v>0</v>
      </c>
      <c r="M111" s="381">
        <f t="shared" si="58"/>
        <v>0</v>
      </c>
      <c r="N111" s="383">
        <f t="shared" si="58"/>
        <v>0</v>
      </c>
      <c r="O111" s="379">
        <f t="shared" si="58"/>
        <v>0</v>
      </c>
      <c r="P111" s="291">
        <f t="shared" si="58"/>
        <v>0</v>
      </c>
      <c r="R111" s="134"/>
      <c r="S111" s="134"/>
      <c r="T111" s="134"/>
    </row>
    <row r="112" spans="1:20" ht="15.75" thickBot="1">
      <c r="B112" s="297" t="s">
        <v>424</v>
      </c>
      <c r="C112" s="298" t="s">
        <v>351</v>
      </c>
      <c r="D112" s="377">
        <v>3.7837500000000004</v>
      </c>
      <c r="E112" s="232">
        <f>IFERROR($D$112*E163/100, 0)</f>
        <v>1.178400134597234E-2</v>
      </c>
      <c r="F112" s="240">
        <f t="shared" si="50"/>
        <v>0.95795041948848114</v>
      </c>
      <c r="G112" s="241">
        <f>IFERROR($D$112*G163/100, 0)</f>
        <v>0.19815544720447484</v>
      </c>
      <c r="H112" s="242">
        <f>IFERROR($D$112*H163/100, 0)</f>
        <v>0.31203717255769059</v>
      </c>
      <c r="I112" s="243">
        <f>IFERROR($D$112*I163/100, 0)</f>
        <v>0.44775779972631574</v>
      </c>
      <c r="J112" s="240">
        <f t="shared" si="28"/>
        <v>2.7507908740129081</v>
      </c>
      <c r="K112" s="241">
        <f t="shared" ref="K112:P112" si="59">IFERROR($D$112*K163/100, 0)</f>
        <v>1.3984427599927178</v>
      </c>
      <c r="L112" s="242">
        <f t="shared" si="59"/>
        <v>1.2545739982729649</v>
      </c>
      <c r="M112" s="242">
        <f t="shared" si="59"/>
        <v>9.7774115747225512E-2</v>
      </c>
      <c r="N112" s="238">
        <f t="shared" si="59"/>
        <v>4.6839552356189883E-2</v>
      </c>
      <c r="O112" s="239">
        <f t="shared" si="59"/>
        <v>0</v>
      </c>
      <c r="P112" s="240">
        <f t="shared" si="59"/>
        <v>1.6385152796448765E-2</v>
      </c>
      <c r="Q112" s="133"/>
    </row>
    <row r="113" spans="2:17">
      <c r="B113" s="374" t="s">
        <v>425</v>
      </c>
      <c r="C113" s="263" t="s">
        <v>353</v>
      </c>
      <c r="D113" s="375">
        <f>SUM(D114:D115)</f>
        <v>0</v>
      </c>
      <c r="E113" s="168">
        <f>E114+E115</f>
        <v>0</v>
      </c>
      <c r="F113" s="169">
        <f t="shared" si="50"/>
        <v>0</v>
      </c>
      <c r="G113" s="170">
        <f>G114+G115</f>
        <v>0</v>
      </c>
      <c r="H113" s="171">
        <f>H114+H115</f>
        <v>0</v>
      </c>
      <c r="I113" s="172">
        <f>I114+I115</f>
        <v>0</v>
      </c>
      <c r="J113" s="169">
        <f t="shared" si="28"/>
        <v>0</v>
      </c>
      <c r="K113" s="170">
        <f t="shared" ref="K113:P113" si="60">K114+K115</f>
        <v>0</v>
      </c>
      <c r="L113" s="171">
        <f t="shared" si="60"/>
        <v>0</v>
      </c>
      <c r="M113" s="171">
        <f t="shared" si="60"/>
        <v>0</v>
      </c>
      <c r="N113" s="167">
        <f t="shared" si="60"/>
        <v>0</v>
      </c>
      <c r="O113" s="168">
        <f t="shared" si="60"/>
        <v>0</v>
      </c>
      <c r="P113" s="169">
        <f t="shared" si="60"/>
        <v>0</v>
      </c>
      <c r="Q113" s="133"/>
    </row>
    <row r="114" spans="2:17">
      <c r="B114" s="285" t="s">
        <v>426</v>
      </c>
      <c r="C114" s="284" t="s">
        <v>355</v>
      </c>
      <c r="D114" s="384">
        <v>0</v>
      </c>
      <c r="E114" s="232">
        <f>IFERROR($D$114*E165/100, 0)</f>
        <v>0</v>
      </c>
      <c r="F114" s="233">
        <f t="shared" si="50"/>
        <v>0</v>
      </c>
      <c r="G114" s="234">
        <f>IFERROR($D$114*G165/100, 0)</f>
        <v>0</v>
      </c>
      <c r="H114" s="235">
        <f>IFERROR($D$114*H165/100, 0)</f>
        <v>0</v>
      </c>
      <c r="I114" s="236">
        <f>IFERROR($D$114*I165/100, 0)</f>
        <v>0</v>
      </c>
      <c r="J114" s="233">
        <f t="shared" si="28"/>
        <v>0</v>
      </c>
      <c r="K114" s="234">
        <f t="shared" ref="K114:P114" si="61">IFERROR($D$114*K165/100, 0)</f>
        <v>0</v>
      </c>
      <c r="L114" s="235">
        <f t="shared" si="61"/>
        <v>0</v>
      </c>
      <c r="M114" s="235">
        <f t="shared" si="61"/>
        <v>0</v>
      </c>
      <c r="N114" s="231">
        <f t="shared" si="61"/>
        <v>0</v>
      </c>
      <c r="O114" s="232">
        <f t="shared" si="61"/>
        <v>0</v>
      </c>
      <c r="P114" s="233">
        <f t="shared" si="61"/>
        <v>0</v>
      </c>
      <c r="Q114" s="133"/>
    </row>
    <row r="115" spans="2:17" ht="15.75" thickBot="1">
      <c r="B115" s="297" t="s">
        <v>427</v>
      </c>
      <c r="C115" s="274" t="s">
        <v>357</v>
      </c>
      <c r="D115" s="385">
        <v>0</v>
      </c>
      <c r="E115" s="239">
        <f>IFERROR($D$115*E166/100, 0)</f>
        <v>0</v>
      </c>
      <c r="F115" s="240">
        <f t="shared" si="50"/>
        <v>0</v>
      </c>
      <c r="G115" s="241">
        <f>IFERROR($D$115*G166/100, 0)</f>
        <v>0</v>
      </c>
      <c r="H115" s="242">
        <f>IFERROR($D$115*H166/100, 0)</f>
        <v>0</v>
      </c>
      <c r="I115" s="243">
        <f>IFERROR($D$115*I166/100, 0)</f>
        <v>0</v>
      </c>
      <c r="J115" s="240">
        <f t="shared" si="28"/>
        <v>0</v>
      </c>
      <c r="K115" s="241">
        <f t="shared" ref="K115:P115" si="62">IFERROR($D$115*K166/100, 0)</f>
        <v>0</v>
      </c>
      <c r="L115" s="242">
        <f t="shared" si="62"/>
        <v>0</v>
      </c>
      <c r="M115" s="242">
        <f t="shared" si="62"/>
        <v>0</v>
      </c>
      <c r="N115" s="238">
        <f t="shared" si="62"/>
        <v>0</v>
      </c>
      <c r="O115" s="239">
        <f t="shared" si="62"/>
        <v>0</v>
      </c>
      <c r="P115" s="240">
        <f t="shared" si="62"/>
        <v>0</v>
      </c>
      <c r="Q115" s="133"/>
    </row>
    <row r="116" spans="2:17">
      <c r="B116" s="374" t="s">
        <v>428</v>
      </c>
      <c r="C116" s="263" t="s">
        <v>359</v>
      </c>
      <c r="D116" s="375">
        <f>SUM(D117:D130)</f>
        <v>6.0130100000000004</v>
      </c>
      <c r="E116" s="168">
        <f>SUM(E117:E130)</f>
        <v>1.872674408545626E-2</v>
      </c>
      <c r="F116" s="169">
        <f t="shared" si="50"/>
        <v>1.5223430332047392</v>
      </c>
      <c r="G116" s="170">
        <f>SUM(G117:G130)</f>
        <v>0.31490206424710382</v>
      </c>
      <c r="H116" s="171">
        <f t="shared" ref="H116:P116" si="63">SUM(H117:H130)</f>
        <v>0.49587912493191116</v>
      </c>
      <c r="I116" s="172">
        <f t="shared" si="63"/>
        <v>0.71156184402572409</v>
      </c>
      <c r="J116" s="169">
        <f t="shared" si="28"/>
        <v>4.3714656183279441</v>
      </c>
      <c r="K116" s="170">
        <f t="shared" si="63"/>
        <v>2.222358850416601</v>
      </c>
      <c r="L116" s="171">
        <f t="shared" si="63"/>
        <v>1.9937273861527109</v>
      </c>
      <c r="M116" s="171">
        <f t="shared" si="63"/>
        <v>0.15537938175863217</v>
      </c>
      <c r="N116" s="167">
        <f t="shared" si="63"/>
        <v>7.4435863023004506E-2</v>
      </c>
      <c r="O116" s="168">
        <f t="shared" si="63"/>
        <v>0</v>
      </c>
      <c r="P116" s="169">
        <f t="shared" si="63"/>
        <v>2.6038741358856789E-2</v>
      </c>
      <c r="Q116" s="133"/>
    </row>
    <row r="117" spans="2:17">
      <c r="B117" s="285" t="s">
        <v>429</v>
      </c>
      <c r="C117" s="284" t="s">
        <v>361</v>
      </c>
      <c r="D117" s="373">
        <v>0</v>
      </c>
      <c r="E117" s="232">
        <f>IFERROR($D$117*E168/100, 0)</f>
        <v>0</v>
      </c>
      <c r="F117" s="233">
        <f t="shared" si="50"/>
        <v>0</v>
      </c>
      <c r="G117" s="234">
        <f>IFERROR($D$117*G168/100, 0)</f>
        <v>0</v>
      </c>
      <c r="H117" s="235">
        <f>IFERROR($D$117*H168/100, 0)</f>
        <v>0</v>
      </c>
      <c r="I117" s="236">
        <f>IFERROR($D$117*I168/100, 0)</f>
        <v>0</v>
      </c>
      <c r="J117" s="233">
        <f t="shared" si="28"/>
        <v>0</v>
      </c>
      <c r="K117" s="234">
        <f t="shared" ref="K117:P117" si="64">IFERROR($D$117*K168/100, 0)</f>
        <v>0</v>
      </c>
      <c r="L117" s="235">
        <f t="shared" si="64"/>
        <v>0</v>
      </c>
      <c r="M117" s="235">
        <f t="shared" si="64"/>
        <v>0</v>
      </c>
      <c r="N117" s="231">
        <f t="shared" si="64"/>
        <v>0</v>
      </c>
      <c r="O117" s="232">
        <f t="shared" si="64"/>
        <v>0</v>
      </c>
      <c r="P117" s="233">
        <f t="shared" si="64"/>
        <v>0</v>
      </c>
      <c r="Q117" s="133"/>
    </row>
    <row r="118" spans="2:17">
      <c r="B118" s="285" t="s">
        <v>430</v>
      </c>
      <c r="C118" s="284" t="s">
        <v>363</v>
      </c>
      <c r="D118" s="373">
        <v>0</v>
      </c>
      <c r="E118" s="232">
        <f>IFERROR($D$118*E169/100, 0)</f>
        <v>0</v>
      </c>
      <c r="F118" s="233">
        <f t="shared" si="50"/>
        <v>0</v>
      </c>
      <c r="G118" s="234">
        <f>IFERROR($D$118*G169/100, 0)</f>
        <v>0</v>
      </c>
      <c r="H118" s="235">
        <f>IFERROR($D$118*H169/100, 0)</f>
        <v>0</v>
      </c>
      <c r="I118" s="236">
        <f>IFERROR($D$118*I169/100, 0)</f>
        <v>0</v>
      </c>
      <c r="J118" s="233">
        <f t="shared" si="28"/>
        <v>0</v>
      </c>
      <c r="K118" s="234">
        <f t="shared" ref="K118:P118" si="65">IFERROR($D$118*K169/100, 0)</f>
        <v>0</v>
      </c>
      <c r="L118" s="235">
        <f t="shared" si="65"/>
        <v>0</v>
      </c>
      <c r="M118" s="235">
        <f t="shared" si="65"/>
        <v>0</v>
      </c>
      <c r="N118" s="231">
        <f t="shared" si="65"/>
        <v>0</v>
      </c>
      <c r="O118" s="232">
        <f t="shared" si="65"/>
        <v>0</v>
      </c>
      <c r="P118" s="233">
        <f t="shared" si="65"/>
        <v>0</v>
      </c>
      <c r="Q118" s="133"/>
    </row>
    <row r="119" spans="2:17">
      <c r="B119" s="285" t="s">
        <v>431</v>
      </c>
      <c r="C119" s="284" t="s">
        <v>365</v>
      </c>
      <c r="D119" s="373">
        <v>0</v>
      </c>
      <c r="E119" s="232">
        <f>IFERROR($D$119*E170/100, 0)</f>
        <v>0</v>
      </c>
      <c r="F119" s="233">
        <f t="shared" si="50"/>
        <v>0</v>
      </c>
      <c r="G119" s="234">
        <f>IFERROR($D$119*G170/100, 0)</f>
        <v>0</v>
      </c>
      <c r="H119" s="235">
        <f>IFERROR($D$119*H170/100, 0)</f>
        <v>0</v>
      </c>
      <c r="I119" s="236">
        <f>IFERROR($D$119*I170/100, 0)</f>
        <v>0</v>
      </c>
      <c r="J119" s="233">
        <f t="shared" ref="J119:J138" si="66">SUM(K119:M119)</f>
        <v>0</v>
      </c>
      <c r="K119" s="234">
        <f t="shared" ref="K119:P119" si="67">IFERROR($D$119*K170/100, 0)</f>
        <v>0</v>
      </c>
      <c r="L119" s="235">
        <f t="shared" si="67"/>
        <v>0</v>
      </c>
      <c r="M119" s="235">
        <f t="shared" si="67"/>
        <v>0</v>
      </c>
      <c r="N119" s="231">
        <f t="shared" si="67"/>
        <v>0</v>
      </c>
      <c r="O119" s="232">
        <f t="shared" si="67"/>
        <v>0</v>
      </c>
      <c r="P119" s="233">
        <f t="shared" si="67"/>
        <v>0</v>
      </c>
      <c r="Q119" s="133"/>
    </row>
    <row r="120" spans="2:17">
      <c r="B120" s="285" t="s">
        <v>432</v>
      </c>
      <c r="C120" s="284" t="s">
        <v>367</v>
      </c>
      <c r="D120" s="373">
        <v>0</v>
      </c>
      <c r="E120" s="232">
        <f>IFERROR($D$120*E171/100, 0)</f>
        <v>0</v>
      </c>
      <c r="F120" s="233">
        <f t="shared" si="50"/>
        <v>0</v>
      </c>
      <c r="G120" s="234">
        <f>IFERROR($D$120*G171/100, 0)</f>
        <v>0</v>
      </c>
      <c r="H120" s="235">
        <f>IFERROR($D$120*H171/100, 0)</f>
        <v>0</v>
      </c>
      <c r="I120" s="236">
        <f>IFERROR($D$120*I171/100, 0)</f>
        <v>0</v>
      </c>
      <c r="J120" s="233">
        <f t="shared" si="66"/>
        <v>0</v>
      </c>
      <c r="K120" s="234">
        <f t="shared" ref="K120:P120" si="68">IFERROR($D$120*K171/100, 0)</f>
        <v>0</v>
      </c>
      <c r="L120" s="235">
        <f t="shared" si="68"/>
        <v>0</v>
      </c>
      <c r="M120" s="235">
        <f t="shared" si="68"/>
        <v>0</v>
      </c>
      <c r="N120" s="231">
        <f t="shared" si="68"/>
        <v>0</v>
      </c>
      <c r="O120" s="232">
        <f t="shared" si="68"/>
        <v>0</v>
      </c>
      <c r="P120" s="233">
        <f t="shared" si="68"/>
        <v>0</v>
      </c>
      <c r="Q120" s="133"/>
    </row>
    <row r="121" spans="2:17">
      <c r="B121" s="285" t="s">
        <v>433</v>
      </c>
      <c r="C121" s="284" t="s">
        <v>369</v>
      </c>
      <c r="D121" s="373">
        <v>0</v>
      </c>
      <c r="E121" s="232">
        <f>IFERROR($D$121*E172/100, 0)</f>
        <v>0</v>
      </c>
      <c r="F121" s="233">
        <f t="shared" si="50"/>
        <v>0</v>
      </c>
      <c r="G121" s="234">
        <f>IFERROR($D$121*G172/100, 0)</f>
        <v>0</v>
      </c>
      <c r="H121" s="235">
        <f>IFERROR($D$121*H172/100, 0)</f>
        <v>0</v>
      </c>
      <c r="I121" s="236">
        <f>IFERROR($D$121*I172/100, 0)</f>
        <v>0</v>
      </c>
      <c r="J121" s="233">
        <f t="shared" si="66"/>
        <v>0</v>
      </c>
      <c r="K121" s="234">
        <f t="shared" ref="K121:P121" si="69">IFERROR($D$121*K172/100, 0)</f>
        <v>0</v>
      </c>
      <c r="L121" s="235">
        <f t="shared" si="69"/>
        <v>0</v>
      </c>
      <c r="M121" s="235">
        <f t="shared" si="69"/>
        <v>0</v>
      </c>
      <c r="N121" s="231">
        <f t="shared" si="69"/>
        <v>0</v>
      </c>
      <c r="O121" s="232">
        <f t="shared" si="69"/>
        <v>0</v>
      </c>
      <c r="P121" s="233">
        <f t="shared" si="69"/>
        <v>0</v>
      </c>
      <c r="Q121" s="133"/>
    </row>
    <row r="122" spans="2:17">
      <c r="B122" s="285" t="s">
        <v>434</v>
      </c>
      <c r="C122" s="284" t="s">
        <v>371</v>
      </c>
      <c r="D122" s="384">
        <v>0</v>
      </c>
      <c r="E122" s="232">
        <f>IFERROR($D$122*E173/100, 0)</f>
        <v>0</v>
      </c>
      <c r="F122" s="233">
        <f t="shared" si="50"/>
        <v>0</v>
      </c>
      <c r="G122" s="234">
        <f>IFERROR($D$122*G173/100, 0)</f>
        <v>0</v>
      </c>
      <c r="H122" s="235">
        <f>IFERROR($D$122*H173/100, 0)</f>
        <v>0</v>
      </c>
      <c r="I122" s="236">
        <f>IFERROR($D$122*I173/100, 0)</f>
        <v>0</v>
      </c>
      <c r="J122" s="233">
        <f t="shared" si="66"/>
        <v>0</v>
      </c>
      <c r="K122" s="234">
        <f t="shared" ref="K122:P122" si="70">IFERROR($D$122*K173/100, 0)</f>
        <v>0</v>
      </c>
      <c r="L122" s="235">
        <f t="shared" si="70"/>
        <v>0</v>
      </c>
      <c r="M122" s="235">
        <f t="shared" si="70"/>
        <v>0</v>
      </c>
      <c r="N122" s="231">
        <f t="shared" si="70"/>
        <v>0</v>
      </c>
      <c r="O122" s="232">
        <f t="shared" si="70"/>
        <v>0</v>
      </c>
      <c r="P122" s="233">
        <f t="shared" si="70"/>
        <v>0</v>
      </c>
      <c r="Q122" s="133"/>
    </row>
    <row r="123" spans="2:17">
      <c r="B123" s="285" t="s">
        <v>435</v>
      </c>
      <c r="C123" s="284" t="s">
        <v>373</v>
      </c>
      <c r="D123" s="373">
        <v>0</v>
      </c>
      <c r="E123" s="232">
        <f>IFERROR($D$123*E174/100, 0)</f>
        <v>0</v>
      </c>
      <c r="F123" s="233">
        <f t="shared" si="50"/>
        <v>0</v>
      </c>
      <c r="G123" s="234">
        <f>IFERROR($D$123*G174/100, 0)</f>
        <v>0</v>
      </c>
      <c r="H123" s="235">
        <f>IFERROR($D$123*H174/100, 0)</f>
        <v>0</v>
      </c>
      <c r="I123" s="236">
        <f>IFERROR($D$123*I174/100, 0)</f>
        <v>0</v>
      </c>
      <c r="J123" s="233">
        <f t="shared" si="66"/>
        <v>0</v>
      </c>
      <c r="K123" s="234">
        <f t="shared" ref="K123:P123" si="71">IFERROR($D$123*K174/100, 0)</f>
        <v>0</v>
      </c>
      <c r="L123" s="235">
        <f t="shared" si="71"/>
        <v>0</v>
      </c>
      <c r="M123" s="235">
        <f t="shared" si="71"/>
        <v>0</v>
      </c>
      <c r="N123" s="231">
        <f t="shared" si="71"/>
        <v>0</v>
      </c>
      <c r="O123" s="232">
        <f t="shared" si="71"/>
        <v>0</v>
      </c>
      <c r="P123" s="233">
        <f t="shared" si="71"/>
        <v>0</v>
      </c>
      <c r="Q123" s="133"/>
    </row>
    <row r="124" spans="2:17">
      <c r="B124" s="285" t="s">
        <v>436</v>
      </c>
      <c r="C124" s="284" t="s">
        <v>375</v>
      </c>
      <c r="D124" s="373">
        <v>0</v>
      </c>
      <c r="E124" s="232">
        <f>IFERROR($D$124*E175/100, 0)</f>
        <v>0</v>
      </c>
      <c r="F124" s="233">
        <f t="shared" si="50"/>
        <v>0</v>
      </c>
      <c r="G124" s="234">
        <f>IFERROR($D$124*G175/100, 0)</f>
        <v>0</v>
      </c>
      <c r="H124" s="235">
        <f>IFERROR($D$124*H175/100, 0)</f>
        <v>0</v>
      </c>
      <c r="I124" s="236">
        <f>IFERROR($D$124*I175/100, 0)</f>
        <v>0</v>
      </c>
      <c r="J124" s="233">
        <f t="shared" si="66"/>
        <v>0</v>
      </c>
      <c r="K124" s="234">
        <f t="shared" ref="K124:P124" si="72">IFERROR($D$124*K175/100, 0)</f>
        <v>0</v>
      </c>
      <c r="L124" s="235">
        <f t="shared" si="72"/>
        <v>0</v>
      </c>
      <c r="M124" s="235">
        <f t="shared" si="72"/>
        <v>0</v>
      </c>
      <c r="N124" s="231">
        <f t="shared" si="72"/>
        <v>0</v>
      </c>
      <c r="O124" s="232">
        <f t="shared" si="72"/>
        <v>0</v>
      </c>
      <c r="P124" s="233">
        <f t="shared" si="72"/>
        <v>0</v>
      </c>
      <c r="Q124" s="133"/>
    </row>
    <row r="125" spans="2:17">
      <c r="B125" s="285" t="s">
        <v>437</v>
      </c>
      <c r="C125" s="284" t="s">
        <v>377</v>
      </c>
      <c r="D125" s="373">
        <v>0</v>
      </c>
      <c r="E125" s="232">
        <f>IFERROR($D$125*E176/100, 0)</f>
        <v>0</v>
      </c>
      <c r="F125" s="233">
        <f t="shared" si="50"/>
        <v>0</v>
      </c>
      <c r="G125" s="234">
        <f>IFERROR($D$125*G176/100, 0)</f>
        <v>0</v>
      </c>
      <c r="H125" s="235">
        <f>IFERROR($D$125*H176/100, 0)</f>
        <v>0</v>
      </c>
      <c r="I125" s="236">
        <f>IFERROR($D$125*I176/100, 0)</f>
        <v>0</v>
      </c>
      <c r="J125" s="233">
        <f t="shared" si="66"/>
        <v>0</v>
      </c>
      <c r="K125" s="234">
        <f t="shared" ref="K125:P125" si="73">IFERROR($D$125*K176/100, 0)</f>
        <v>0</v>
      </c>
      <c r="L125" s="235">
        <f t="shared" si="73"/>
        <v>0</v>
      </c>
      <c r="M125" s="235">
        <f t="shared" si="73"/>
        <v>0</v>
      </c>
      <c r="N125" s="231">
        <f t="shared" si="73"/>
        <v>0</v>
      </c>
      <c r="O125" s="232">
        <f t="shared" si="73"/>
        <v>0</v>
      </c>
      <c r="P125" s="233">
        <f t="shared" si="73"/>
        <v>0</v>
      </c>
      <c r="Q125" s="133"/>
    </row>
    <row r="126" spans="2:17">
      <c r="B126" s="285" t="s">
        <v>438</v>
      </c>
      <c r="C126" s="284" t="s">
        <v>379</v>
      </c>
      <c r="D126" s="373">
        <v>0</v>
      </c>
      <c r="E126" s="232">
        <f>IFERROR($D$126*E177/100, 0)</f>
        <v>0</v>
      </c>
      <c r="F126" s="233">
        <f t="shared" si="50"/>
        <v>0</v>
      </c>
      <c r="G126" s="234">
        <f>IFERROR($D$126*G177/100, 0)</f>
        <v>0</v>
      </c>
      <c r="H126" s="235">
        <f>IFERROR($D$126*H177/100, 0)</f>
        <v>0</v>
      </c>
      <c r="I126" s="236">
        <f>IFERROR($D$126*I177/100, 0)</f>
        <v>0</v>
      </c>
      <c r="J126" s="233">
        <f t="shared" si="66"/>
        <v>0</v>
      </c>
      <c r="K126" s="234">
        <f t="shared" ref="K126:P126" si="74">IFERROR($D$126*K177/100, 0)</f>
        <v>0</v>
      </c>
      <c r="L126" s="235">
        <f t="shared" si="74"/>
        <v>0</v>
      </c>
      <c r="M126" s="235">
        <f t="shared" si="74"/>
        <v>0</v>
      </c>
      <c r="N126" s="231">
        <f t="shared" si="74"/>
        <v>0</v>
      </c>
      <c r="O126" s="232">
        <f t="shared" si="74"/>
        <v>0</v>
      </c>
      <c r="P126" s="233">
        <f t="shared" si="74"/>
        <v>0</v>
      </c>
      <c r="Q126" s="133"/>
    </row>
    <row r="127" spans="2:17">
      <c r="B127" s="285" t="s">
        <v>439</v>
      </c>
      <c r="C127" s="284" t="s">
        <v>381</v>
      </c>
      <c r="D127" s="373">
        <v>0.67900000000000005</v>
      </c>
      <c r="E127" s="232">
        <f>IFERROR($D$127*E178/100, 0)</f>
        <v>2.1146579224090435E-3</v>
      </c>
      <c r="F127" s="233">
        <f t="shared" si="50"/>
        <v>0.17190573764986553</v>
      </c>
      <c r="G127" s="234">
        <f>IFERROR($D$127*G178/100, 0)</f>
        <v>3.5559312494704572E-2</v>
      </c>
      <c r="H127" s="235">
        <f>IFERROR($D$127*H178/100, 0)</f>
        <v>5.5995570575929146E-2</v>
      </c>
      <c r="I127" s="236">
        <f>IFERROR($D$127*I178/100, 0)</f>
        <v>8.0350854579231801E-2</v>
      </c>
      <c r="J127" s="233">
        <f t="shared" si="66"/>
        <v>0.49363382978652515</v>
      </c>
      <c r="K127" s="234">
        <f t="shared" ref="K127:P127" si="75">IFERROR($D$127*K178/100, 0)</f>
        <v>0.25095279393063907</v>
      </c>
      <c r="L127" s="235">
        <f t="shared" si="75"/>
        <v>0.22513531412681678</v>
      </c>
      <c r="M127" s="235">
        <f t="shared" si="75"/>
        <v>1.754572172906934E-2</v>
      </c>
      <c r="N127" s="231">
        <f t="shared" si="75"/>
        <v>8.4054327188246916E-3</v>
      </c>
      <c r="O127" s="232">
        <f t="shared" si="75"/>
        <v>0</v>
      </c>
      <c r="P127" s="233">
        <f t="shared" si="75"/>
        <v>2.940341922375609E-3</v>
      </c>
      <c r="Q127" s="133"/>
    </row>
    <row r="128" spans="2:17">
      <c r="B128" s="285" t="s">
        <v>440</v>
      </c>
      <c r="C128" s="284" t="s">
        <v>383</v>
      </c>
      <c r="D128" s="373">
        <v>5.3340100000000001</v>
      </c>
      <c r="E128" s="232">
        <f>IFERROR($D$128*E179/100, 0)</f>
        <v>1.6612086163047216E-2</v>
      </c>
      <c r="F128" s="233">
        <f t="shared" si="50"/>
        <v>1.3504372955548736</v>
      </c>
      <c r="G128" s="234">
        <f>IFERROR($D$128*G179/100, 0)</f>
        <v>0.27934275175239925</v>
      </c>
      <c r="H128" s="235">
        <f>IFERROR($D$128*H179/100, 0)</f>
        <v>0.43988355435598203</v>
      </c>
      <c r="I128" s="236">
        <f>IFERROR($D$128*I179/100, 0)</f>
        <v>0.63121098944649234</v>
      </c>
      <c r="J128" s="233">
        <f t="shared" si="66"/>
        <v>3.8778317885414184</v>
      </c>
      <c r="K128" s="234">
        <f t="shared" ref="K128:P128" si="76">IFERROR($D$128*K179/100, 0)</f>
        <v>1.9714060564859617</v>
      </c>
      <c r="L128" s="235">
        <f t="shared" si="76"/>
        <v>1.7685920720258941</v>
      </c>
      <c r="M128" s="235">
        <f t="shared" si="76"/>
        <v>0.13783366002956282</v>
      </c>
      <c r="N128" s="231">
        <f t="shared" si="76"/>
        <v>6.6030430304179821E-2</v>
      </c>
      <c r="O128" s="232">
        <f t="shared" si="76"/>
        <v>0</v>
      </c>
      <c r="P128" s="233">
        <f t="shared" si="76"/>
        <v>2.309839943648118E-2</v>
      </c>
      <c r="Q128" s="133"/>
    </row>
    <row r="129" spans="1:20">
      <c r="B129" s="285" t="s">
        <v>441</v>
      </c>
      <c r="C129" s="284" t="s">
        <v>385</v>
      </c>
      <c r="D129" s="373">
        <v>0</v>
      </c>
      <c r="E129" s="232">
        <f>IFERROR($D$129*E180/100, 0)</f>
        <v>0</v>
      </c>
      <c r="F129" s="233">
        <f t="shared" si="50"/>
        <v>0</v>
      </c>
      <c r="G129" s="234">
        <f>IFERROR($D$129*G180/100, 0)</f>
        <v>0</v>
      </c>
      <c r="H129" s="235">
        <f>IFERROR($D$129*H180/100, 0)</f>
        <v>0</v>
      </c>
      <c r="I129" s="236">
        <f>IFERROR($D$129*I180/100, 0)</f>
        <v>0</v>
      </c>
      <c r="J129" s="233">
        <f t="shared" si="66"/>
        <v>0</v>
      </c>
      <c r="K129" s="234">
        <f t="shared" ref="K129:P129" si="77">IFERROR($D$129*K180/100, 0)</f>
        <v>0</v>
      </c>
      <c r="L129" s="235">
        <f t="shared" si="77"/>
        <v>0</v>
      </c>
      <c r="M129" s="235">
        <f t="shared" si="77"/>
        <v>0</v>
      </c>
      <c r="N129" s="231">
        <f t="shared" si="77"/>
        <v>0</v>
      </c>
      <c r="O129" s="232">
        <f t="shared" si="77"/>
        <v>0</v>
      </c>
      <c r="P129" s="233">
        <f t="shared" si="77"/>
        <v>0</v>
      </c>
      <c r="Q129" s="133"/>
    </row>
    <row r="130" spans="1:20" ht="15.75" thickBot="1">
      <c r="B130" s="386" t="s">
        <v>442</v>
      </c>
      <c r="C130" s="322" t="s">
        <v>387</v>
      </c>
      <c r="D130" s="387">
        <v>0</v>
      </c>
      <c r="E130" s="388">
        <f>IFERROR($D$130*E181/100, 0)</f>
        <v>0</v>
      </c>
      <c r="F130" s="389">
        <f t="shared" si="50"/>
        <v>0</v>
      </c>
      <c r="G130" s="390">
        <f>IFERROR($D$130*G181/100, 0)</f>
        <v>0</v>
      </c>
      <c r="H130" s="391">
        <f>IFERROR($D$130*H181/100, 0)</f>
        <v>0</v>
      </c>
      <c r="I130" s="392">
        <f>IFERROR($D$130*I181/100, 0)</f>
        <v>0</v>
      </c>
      <c r="J130" s="389">
        <f t="shared" si="66"/>
        <v>0</v>
      </c>
      <c r="K130" s="390">
        <f t="shared" ref="K130:P130" si="78">IFERROR($D$130*K181/100, 0)</f>
        <v>0</v>
      </c>
      <c r="L130" s="391">
        <f t="shared" si="78"/>
        <v>0</v>
      </c>
      <c r="M130" s="391">
        <f t="shared" si="78"/>
        <v>0</v>
      </c>
      <c r="N130" s="393">
        <f t="shared" si="78"/>
        <v>0</v>
      </c>
      <c r="O130" s="388">
        <f t="shared" si="78"/>
        <v>0</v>
      </c>
      <c r="P130" s="389">
        <f t="shared" si="78"/>
        <v>0</v>
      </c>
      <c r="Q130" s="133"/>
    </row>
    <row r="131" spans="1:20" ht="15.75" thickBot="1">
      <c r="B131" s="394" t="s">
        <v>443</v>
      </c>
      <c r="C131" s="332" t="s">
        <v>389</v>
      </c>
      <c r="D131" s="395">
        <v>0</v>
      </c>
      <c r="E131" s="396">
        <f>IFERROR($D$131*E182/100, 0)</f>
        <v>0</v>
      </c>
      <c r="F131" s="335">
        <f t="shared" si="50"/>
        <v>0</v>
      </c>
      <c r="G131" s="397">
        <f>IFERROR($D$131*G182/100, 0)</f>
        <v>0</v>
      </c>
      <c r="H131" s="398">
        <f>IFERROR($D$131*H182/100, 0)</f>
        <v>0</v>
      </c>
      <c r="I131" s="399">
        <f>IFERROR($D$131*I182/100, 0)</f>
        <v>0</v>
      </c>
      <c r="J131" s="335">
        <f t="shared" si="66"/>
        <v>0</v>
      </c>
      <c r="K131" s="397">
        <f t="shared" ref="K131:P131" si="79">IFERROR($D$131*K182/100, 0)</f>
        <v>0</v>
      </c>
      <c r="L131" s="398">
        <f t="shared" si="79"/>
        <v>0</v>
      </c>
      <c r="M131" s="398">
        <f t="shared" si="79"/>
        <v>0</v>
      </c>
      <c r="N131" s="333">
        <f t="shared" si="79"/>
        <v>0</v>
      </c>
      <c r="O131" s="396">
        <f t="shared" si="79"/>
        <v>0</v>
      </c>
      <c r="P131" s="335">
        <f t="shared" si="79"/>
        <v>0</v>
      </c>
      <c r="Q131" s="133"/>
    </row>
    <row r="132" spans="1:20">
      <c r="B132" s="374" t="s">
        <v>444</v>
      </c>
      <c r="C132" s="227" t="s">
        <v>391</v>
      </c>
      <c r="D132" s="375">
        <f>SUM(D133:D138)</f>
        <v>7.6691699999999994</v>
      </c>
      <c r="E132" s="168">
        <f>SUM(E133:E138)</f>
        <v>2.3884640793522476E-2</v>
      </c>
      <c r="F132" s="169">
        <f t="shared" si="50"/>
        <v>1.941641128147598</v>
      </c>
      <c r="G132" s="170">
        <f>SUM(G133:G138)</f>
        <v>0.40163536466128635</v>
      </c>
      <c r="H132" s="171">
        <f t="shared" ref="H132:P132" si="80">SUM(H133:H138)</f>
        <v>0.6324588365151671</v>
      </c>
      <c r="I132" s="172">
        <f t="shared" si="80"/>
        <v>0.90754692697114459</v>
      </c>
      <c r="J132" s="169">
        <f t="shared" si="66"/>
        <v>5.5754959622738225</v>
      </c>
      <c r="K132" s="170">
        <f t="shared" si="80"/>
        <v>2.8344619125611761</v>
      </c>
      <c r="L132" s="171">
        <f t="shared" si="80"/>
        <v>2.5428586112547271</v>
      </c>
      <c r="M132" s="171">
        <f t="shared" si="80"/>
        <v>0.19817543845791855</v>
      </c>
      <c r="N132" s="167">
        <f t="shared" si="80"/>
        <v>9.4937691375889185E-2</v>
      </c>
      <c r="O132" s="168">
        <f t="shared" si="80"/>
        <v>0</v>
      </c>
      <c r="P132" s="169">
        <f t="shared" si="80"/>
        <v>3.3210577409168406E-2</v>
      </c>
      <c r="Q132" s="133"/>
    </row>
    <row r="133" spans="1:20">
      <c r="B133" s="400" t="s">
        <v>445</v>
      </c>
      <c r="C133" s="401" t="s">
        <v>393</v>
      </c>
      <c r="D133" s="402">
        <v>0</v>
      </c>
      <c r="E133" s="403">
        <f>IFERROR($D$133*E183/100, 0)</f>
        <v>0</v>
      </c>
      <c r="F133" s="346">
        <f t="shared" si="50"/>
        <v>0</v>
      </c>
      <c r="G133" s="404">
        <f>IFERROR($D$133*G183/100, 0)</f>
        <v>0</v>
      </c>
      <c r="H133" s="405">
        <f>IFERROR($D$133*H183/100, 0)</f>
        <v>0</v>
      </c>
      <c r="I133" s="406">
        <f>IFERROR($D$133*I183/100, 0)</f>
        <v>0</v>
      </c>
      <c r="J133" s="346">
        <f t="shared" si="66"/>
        <v>0</v>
      </c>
      <c r="K133" s="404">
        <f t="shared" ref="K133:P133" si="81">IFERROR($D$133*K183/100, 0)</f>
        <v>0</v>
      </c>
      <c r="L133" s="405">
        <f t="shared" si="81"/>
        <v>0</v>
      </c>
      <c r="M133" s="405">
        <f t="shared" si="81"/>
        <v>0</v>
      </c>
      <c r="N133" s="344">
        <f t="shared" si="81"/>
        <v>0</v>
      </c>
      <c r="O133" s="403">
        <f t="shared" si="81"/>
        <v>0</v>
      </c>
      <c r="P133" s="346">
        <f t="shared" si="81"/>
        <v>0</v>
      </c>
      <c r="Q133" s="133"/>
    </row>
    <row r="134" spans="1:20">
      <c r="B134" s="400" t="s">
        <v>446</v>
      </c>
      <c r="C134" s="407" t="s">
        <v>395</v>
      </c>
      <c r="D134" s="402">
        <v>2.5124299999999997</v>
      </c>
      <c r="E134" s="403">
        <f>IFERROR($D$134*E183/100, 0)</f>
        <v>7.8246391811460266E-3</v>
      </c>
      <c r="F134" s="346">
        <f t="shared" si="50"/>
        <v>0.63608414203777852</v>
      </c>
      <c r="G134" s="404">
        <f>IFERROR($D$134*G183/100, 0)</f>
        <v>0.13157626434620115</v>
      </c>
      <c r="H134" s="405">
        <f>IFERROR($D$134*H183/100, 0)</f>
        <v>0.20719433193237355</v>
      </c>
      <c r="I134" s="406">
        <f>IFERROR($D$134*I183/100, 0)</f>
        <v>0.29731354575920377</v>
      </c>
      <c r="J134" s="346">
        <f t="shared" si="66"/>
        <v>1.8265396803690119</v>
      </c>
      <c r="K134" s="404">
        <f t="shared" ref="K134:P134" si="82">IFERROR($D$134*K183/100, 0)</f>
        <v>0.92857338447003723</v>
      </c>
      <c r="L134" s="405">
        <f t="shared" si="82"/>
        <v>0.83304376623216225</v>
      </c>
      <c r="M134" s="405">
        <f t="shared" si="82"/>
        <v>6.4922529666812487E-2</v>
      </c>
      <c r="N134" s="344">
        <f t="shared" si="82"/>
        <v>3.1101710347211663E-2</v>
      </c>
      <c r="O134" s="403">
        <f t="shared" si="82"/>
        <v>0</v>
      </c>
      <c r="P134" s="346">
        <f t="shared" si="82"/>
        <v>1.0879828064851473E-2</v>
      </c>
      <c r="Q134" s="133"/>
    </row>
    <row r="135" spans="1:20">
      <c r="B135" s="285" t="s">
        <v>447</v>
      </c>
      <c r="C135" s="284" t="s">
        <v>397</v>
      </c>
      <c r="D135" s="373">
        <v>0</v>
      </c>
      <c r="E135" s="232">
        <f>IFERROR($D$135*E183/100, 0)</f>
        <v>0</v>
      </c>
      <c r="F135" s="233">
        <f t="shared" si="50"/>
        <v>0</v>
      </c>
      <c r="G135" s="234">
        <f>IFERROR($D$135*G183/100, 0)</f>
        <v>0</v>
      </c>
      <c r="H135" s="235">
        <f>IFERROR($D$135*H183/100, 0)</f>
        <v>0</v>
      </c>
      <c r="I135" s="236">
        <f>IFERROR($D$135*I183/100, 0)</f>
        <v>0</v>
      </c>
      <c r="J135" s="233">
        <f t="shared" si="66"/>
        <v>0</v>
      </c>
      <c r="K135" s="234">
        <f t="shared" ref="K135:P135" si="83">IFERROR($D$135*K183/100, 0)</f>
        <v>0</v>
      </c>
      <c r="L135" s="235">
        <f t="shared" si="83"/>
        <v>0</v>
      </c>
      <c r="M135" s="235">
        <f t="shared" si="83"/>
        <v>0</v>
      </c>
      <c r="N135" s="231">
        <f t="shared" si="83"/>
        <v>0</v>
      </c>
      <c r="O135" s="232">
        <f t="shared" si="83"/>
        <v>0</v>
      </c>
      <c r="P135" s="233">
        <f t="shared" si="83"/>
        <v>0</v>
      </c>
      <c r="Q135" s="133"/>
    </row>
    <row r="136" spans="1:20">
      <c r="B136" s="297" t="s">
        <v>448</v>
      </c>
      <c r="C136" s="274" t="s">
        <v>399</v>
      </c>
      <c r="D136" s="377">
        <v>3.9131800000000001</v>
      </c>
      <c r="E136" s="239">
        <f>IFERROR($D$136*E183/100, 0)</f>
        <v>1.218709438705835E-2</v>
      </c>
      <c r="F136" s="240">
        <f t="shared" si="50"/>
        <v>0.99071884308792446</v>
      </c>
      <c r="G136" s="241">
        <f>IFERROR($D$136*G183/100, 0)</f>
        <v>0.20493371202949637</v>
      </c>
      <c r="H136" s="242">
        <f>IFERROR($D$136*H183/100, 0)</f>
        <v>0.32271096740252486</v>
      </c>
      <c r="I136" s="243">
        <f>IFERROR($D$136*I183/100, 0)</f>
        <v>0.46307416365590326</v>
      </c>
      <c r="J136" s="240">
        <f t="shared" si="66"/>
        <v>2.8448866421856183</v>
      </c>
      <c r="K136" s="241">
        <f t="shared" ref="K136:P136" si="84">IFERROR($D$136*K183/100, 0)</f>
        <v>1.4462790193718675</v>
      </c>
      <c r="L136" s="242">
        <f t="shared" si="84"/>
        <v>1.297488966914252</v>
      </c>
      <c r="M136" s="242">
        <f t="shared" si="84"/>
        <v>0.10111865589949862</v>
      </c>
      <c r="N136" s="238">
        <f t="shared" si="84"/>
        <v>4.8441783809499865E-2</v>
      </c>
      <c r="O136" s="239">
        <f t="shared" si="84"/>
        <v>0</v>
      </c>
      <c r="P136" s="240">
        <f t="shared" si="84"/>
        <v>1.6945636529899537E-2</v>
      </c>
      <c r="Q136" s="133"/>
    </row>
    <row r="137" spans="1:20">
      <c r="B137" s="297" t="s">
        <v>449</v>
      </c>
      <c r="C137" s="408" t="s">
        <v>401</v>
      </c>
      <c r="D137" s="377">
        <v>1.24356</v>
      </c>
      <c r="E137" s="239">
        <f>IFERROR($D$137*E183/100, 0)</f>
        <v>3.8729072253180998E-3</v>
      </c>
      <c r="F137" s="240">
        <f t="shared" si="50"/>
        <v>0.31483814302189506</v>
      </c>
      <c r="G137" s="241">
        <f>IFERROR($D$137*G183/100, 0)</f>
        <v>6.5125388285588823E-2</v>
      </c>
      <c r="H137" s="242">
        <f>IFERROR($D$137*H183/100, 0)</f>
        <v>0.10255353718026868</v>
      </c>
      <c r="I137" s="243">
        <f>IFERROR($D$137*I183/100, 0)</f>
        <v>0.14715921755603756</v>
      </c>
      <c r="J137" s="240">
        <f t="shared" si="66"/>
        <v>0.90406963971919174</v>
      </c>
      <c r="K137" s="241">
        <f t="shared" ref="K137:P137" si="85">IFERROR($D$137*K183/100, 0)</f>
        <v>0.4596095087192717</v>
      </c>
      <c r="L137" s="242">
        <f t="shared" si="85"/>
        <v>0.41232587810831262</v>
      </c>
      <c r="M137" s="242">
        <f t="shared" si="85"/>
        <v>3.2134252891607464E-2</v>
      </c>
      <c r="N137" s="238">
        <f t="shared" si="85"/>
        <v>1.5394197219177666E-2</v>
      </c>
      <c r="O137" s="239">
        <f t="shared" si="85"/>
        <v>0</v>
      </c>
      <c r="P137" s="240">
        <f t="shared" si="85"/>
        <v>5.3851128144173964E-3</v>
      </c>
      <c r="Q137" s="133"/>
    </row>
    <row r="138" spans="1:20" ht="15.75" thickBot="1">
      <c r="B138" s="297" t="s">
        <v>450</v>
      </c>
      <c r="C138" s="408" t="s">
        <v>405</v>
      </c>
      <c r="D138" s="377">
        <v>0</v>
      </c>
      <c r="E138" s="239">
        <f>IFERROR($D$138*E183/100, 0)</f>
        <v>0</v>
      </c>
      <c r="F138" s="240">
        <f t="shared" si="50"/>
        <v>0</v>
      </c>
      <c r="G138" s="241">
        <f>IFERROR($D$138*G183/100, 0)</f>
        <v>0</v>
      </c>
      <c r="H138" s="242">
        <f>IFERROR($D$138*H183/100, 0)</f>
        <v>0</v>
      </c>
      <c r="I138" s="243">
        <f>IFERROR($D$138*I183/100, 0)</f>
        <v>0</v>
      </c>
      <c r="J138" s="240">
        <f t="shared" si="66"/>
        <v>0</v>
      </c>
      <c r="K138" s="241">
        <f t="shared" ref="K138:P138" si="86">IFERROR($D$138*K183/100, 0)</f>
        <v>0</v>
      </c>
      <c r="L138" s="242">
        <f t="shared" si="86"/>
        <v>0</v>
      </c>
      <c r="M138" s="242">
        <f t="shared" si="86"/>
        <v>0</v>
      </c>
      <c r="N138" s="238">
        <f t="shared" si="86"/>
        <v>0</v>
      </c>
      <c r="O138" s="239">
        <f t="shared" si="86"/>
        <v>0</v>
      </c>
      <c r="P138" s="240">
        <f t="shared" si="86"/>
        <v>0</v>
      </c>
      <c r="Q138" s="133"/>
    </row>
    <row r="139" spans="1:20" ht="102.75" thickBot="1">
      <c r="B139" s="138" t="s">
        <v>60</v>
      </c>
      <c r="C139" s="139" t="s">
        <v>451</v>
      </c>
      <c r="D139" s="140" t="s">
        <v>452</v>
      </c>
      <c r="E139" s="141" t="s">
        <v>253</v>
      </c>
      <c r="F139" s="142" t="s">
        <v>254</v>
      </c>
      <c r="G139" s="143" t="s">
        <v>255</v>
      </c>
      <c r="H139" s="144" t="s">
        <v>256</v>
      </c>
      <c r="I139" s="145" t="s">
        <v>257</v>
      </c>
      <c r="J139" s="146" t="s">
        <v>258</v>
      </c>
      <c r="K139" s="143" t="s">
        <v>259</v>
      </c>
      <c r="L139" s="144" t="s">
        <v>260</v>
      </c>
      <c r="M139" s="145" t="s">
        <v>261</v>
      </c>
      <c r="N139" s="148" t="s">
        <v>262</v>
      </c>
      <c r="O139" s="141" t="s">
        <v>453</v>
      </c>
      <c r="P139" s="142" t="s">
        <v>454</v>
      </c>
      <c r="Q139" s="133"/>
    </row>
    <row r="140" spans="1:20">
      <c r="B140" s="409" t="s">
        <v>62</v>
      </c>
      <c r="C140" s="410" t="s">
        <v>1253</v>
      </c>
      <c r="D140" s="411"/>
      <c r="E140" s="412"/>
      <c r="F140" s="413"/>
      <c r="G140" s="412"/>
      <c r="H140" s="412"/>
      <c r="I140" s="412"/>
      <c r="J140" s="413"/>
      <c r="K140" s="412"/>
      <c r="L140" s="412"/>
      <c r="M140" s="412"/>
      <c r="N140" s="412"/>
      <c r="O140" s="412"/>
      <c r="P140" s="412"/>
      <c r="Q140" s="134" t="s">
        <v>455</v>
      </c>
    </row>
    <row r="141" spans="1:20" ht="25.5">
      <c r="A141" s="173" t="s">
        <v>1254</v>
      </c>
      <c r="B141" s="409">
        <v>1</v>
      </c>
      <c r="C141" s="414" t="s">
        <v>269</v>
      </c>
      <c r="D141" s="415">
        <f>E141+F141+J141+N141+O141+P141</f>
        <v>100</v>
      </c>
      <c r="E141" s="416">
        <v>0.31143710197482227</v>
      </c>
      <c r="F141" s="417">
        <f t="shared" ref="F141:F183" si="87">SUM(G141:I141)</f>
        <v>25.317487135473566</v>
      </c>
      <c r="G141" s="416">
        <v>5.2370121494410258</v>
      </c>
      <c r="H141" s="416">
        <v>8.2467703351883852</v>
      </c>
      <c r="I141" s="416">
        <v>11.833704650844155</v>
      </c>
      <c r="J141" s="417">
        <f>SUM(K141:M141)</f>
        <v>72.700122207146563</v>
      </c>
      <c r="K141" s="416">
        <v>36.959174363864363</v>
      </c>
      <c r="L141" s="416">
        <v>33.156894569487008</v>
      </c>
      <c r="M141" s="416">
        <v>2.58405327379519</v>
      </c>
      <c r="N141" s="416">
        <v>1.2379135079270533</v>
      </c>
      <c r="O141" s="416">
        <v>0</v>
      </c>
      <c r="P141" s="416">
        <v>0.43304004747799835</v>
      </c>
    </row>
    <row r="142" spans="1:20" ht="15.75" thickBot="1">
      <c r="A142" s="134" t="s">
        <v>1255</v>
      </c>
      <c r="B142" s="418">
        <v>2</v>
      </c>
      <c r="C142" s="419" t="s">
        <v>303</v>
      </c>
      <c r="D142" s="420">
        <f>E142+F142+J142+N142+O142+P142</f>
        <v>100</v>
      </c>
      <c r="E142" s="416">
        <v>0.31143710197482227</v>
      </c>
      <c r="F142" s="421">
        <f t="shared" si="87"/>
        <v>25.317487135473566</v>
      </c>
      <c r="G142" s="416">
        <v>5.2370121494410258</v>
      </c>
      <c r="H142" s="416">
        <v>8.2467703351883852</v>
      </c>
      <c r="I142" s="416">
        <v>11.833704650844155</v>
      </c>
      <c r="J142" s="421">
        <f>SUM(K142:M142)</f>
        <v>72.700122207146563</v>
      </c>
      <c r="K142" s="416">
        <v>36.959174363864363</v>
      </c>
      <c r="L142" s="416">
        <v>33.156894569487008</v>
      </c>
      <c r="M142" s="416">
        <v>2.58405327379519</v>
      </c>
      <c r="N142" s="422">
        <v>1.2379135079270533</v>
      </c>
      <c r="O142" s="422">
        <v>0</v>
      </c>
      <c r="P142" s="422">
        <v>0.43304004747799835</v>
      </c>
    </row>
    <row r="143" spans="1:20" s="133" customFormat="1">
      <c r="A143" s="134"/>
      <c r="B143" s="423" t="s">
        <v>66</v>
      </c>
      <c r="C143" s="424" t="s">
        <v>1256</v>
      </c>
      <c r="D143" s="425"/>
      <c r="E143" s="426"/>
      <c r="F143" s="427"/>
      <c r="G143" s="426"/>
      <c r="H143" s="426"/>
      <c r="I143" s="426"/>
      <c r="J143" s="427"/>
      <c r="K143" s="426"/>
      <c r="L143" s="426"/>
      <c r="M143" s="426"/>
      <c r="N143" s="426"/>
      <c r="O143" s="426"/>
      <c r="P143" s="426"/>
      <c r="Q143" s="134" t="s">
        <v>456</v>
      </c>
      <c r="R143" s="134"/>
      <c r="S143" s="134"/>
      <c r="T143" s="134"/>
    </row>
    <row r="144" spans="1:20" s="133" customFormat="1" ht="25.5">
      <c r="A144" s="134" t="s">
        <v>1257</v>
      </c>
      <c r="B144" s="428">
        <v>1</v>
      </c>
      <c r="C144" s="429" t="s">
        <v>312</v>
      </c>
      <c r="D144" s="430">
        <f>E144+F144+J144+N144+O144+P144</f>
        <v>100</v>
      </c>
      <c r="E144" s="416">
        <v>0.31143710197482227</v>
      </c>
      <c r="F144" s="431">
        <f t="shared" si="87"/>
        <v>25.317487135473566</v>
      </c>
      <c r="G144" s="416">
        <v>5.2370121494410258</v>
      </c>
      <c r="H144" s="416">
        <v>8.2467703351883852</v>
      </c>
      <c r="I144" s="416">
        <v>11.833704650844155</v>
      </c>
      <c r="J144" s="431">
        <f>SUM(K144:M144)</f>
        <v>72.700122207146563</v>
      </c>
      <c r="K144" s="416">
        <v>36.959174363864363</v>
      </c>
      <c r="L144" s="416">
        <v>33.156894569487008</v>
      </c>
      <c r="M144" s="416">
        <v>2.58405327379519</v>
      </c>
      <c r="N144" s="416">
        <v>1.2379135079270533</v>
      </c>
      <c r="O144" s="416">
        <v>0</v>
      </c>
      <c r="P144" s="416">
        <v>0.43304004747799835</v>
      </c>
      <c r="Q144" s="134"/>
      <c r="R144" s="134"/>
      <c r="S144" s="134"/>
      <c r="T144" s="134"/>
    </row>
    <row r="145" spans="1:20" s="133" customFormat="1" ht="15.75" thickBot="1">
      <c r="A145" s="134" t="s">
        <v>1258</v>
      </c>
      <c r="B145" s="432">
        <v>2</v>
      </c>
      <c r="C145" s="433" t="s">
        <v>314</v>
      </c>
      <c r="D145" s="434">
        <f>E145+F145+J145+N145+O145+P145</f>
        <v>100</v>
      </c>
      <c r="E145" s="422">
        <v>0.31143710197482227</v>
      </c>
      <c r="F145" s="435">
        <f t="shared" si="87"/>
        <v>25.317487135473566</v>
      </c>
      <c r="G145" s="422">
        <v>5.2370121494410258</v>
      </c>
      <c r="H145" s="422">
        <v>8.2467703351883852</v>
      </c>
      <c r="I145" s="422">
        <v>11.833704650844155</v>
      </c>
      <c r="J145" s="435">
        <f>SUM(K145:M145)</f>
        <v>72.700122207146563</v>
      </c>
      <c r="K145" s="422">
        <v>36.959174363864363</v>
      </c>
      <c r="L145" s="422">
        <v>33.156894569487008</v>
      </c>
      <c r="M145" s="422">
        <v>2.58405327379519</v>
      </c>
      <c r="N145" s="422">
        <v>1.2379135079270533</v>
      </c>
      <c r="O145" s="422">
        <v>0</v>
      </c>
      <c r="P145" s="422">
        <v>0.43304004747799835</v>
      </c>
      <c r="Q145" s="134"/>
      <c r="R145" s="134"/>
      <c r="S145" s="134"/>
      <c r="T145" s="134"/>
    </row>
    <row r="146" spans="1:20" s="133" customFormat="1">
      <c r="A146" s="134"/>
      <c r="B146" s="423" t="s">
        <v>68</v>
      </c>
      <c r="C146" s="410" t="s">
        <v>1259</v>
      </c>
      <c r="D146" s="425"/>
      <c r="E146" s="426"/>
      <c r="F146" s="427"/>
      <c r="G146" s="426"/>
      <c r="H146" s="426"/>
      <c r="I146" s="426"/>
      <c r="J146" s="427"/>
      <c r="K146" s="426"/>
      <c r="L146" s="426"/>
      <c r="M146" s="426"/>
      <c r="N146" s="426"/>
      <c r="O146" s="426"/>
      <c r="P146" s="426"/>
      <c r="Q146" s="134" t="s">
        <v>457</v>
      </c>
      <c r="R146" s="134"/>
      <c r="S146" s="134"/>
      <c r="T146" s="134"/>
    </row>
    <row r="147" spans="1:20" s="133" customFormat="1" ht="15.75" thickBot="1">
      <c r="A147" s="134" t="s">
        <v>1260</v>
      </c>
      <c r="B147" s="436">
        <v>1</v>
      </c>
      <c r="C147" s="437" t="s">
        <v>318</v>
      </c>
      <c r="D147" s="434">
        <f>E147+F147+J147+N147+O147+P147</f>
        <v>100</v>
      </c>
      <c r="E147" s="422">
        <v>0.31143710197482227</v>
      </c>
      <c r="F147" s="435">
        <f t="shared" si="87"/>
        <v>25.317487135473566</v>
      </c>
      <c r="G147" s="422">
        <v>5.2370121494410258</v>
      </c>
      <c r="H147" s="422">
        <v>8.2467703351883852</v>
      </c>
      <c r="I147" s="422">
        <v>11.833704650844155</v>
      </c>
      <c r="J147" s="435">
        <f>SUM(K147:M147)</f>
        <v>72.700122207146563</v>
      </c>
      <c r="K147" s="422">
        <v>36.959174363864363</v>
      </c>
      <c r="L147" s="422">
        <v>33.156894569487008</v>
      </c>
      <c r="M147" s="422">
        <v>2.58405327379519</v>
      </c>
      <c r="N147" s="422">
        <v>1.2379135079270533</v>
      </c>
      <c r="O147" s="422">
        <v>0</v>
      </c>
      <c r="P147" s="422">
        <v>0.43304004747799835</v>
      </c>
      <c r="Q147" s="134"/>
      <c r="R147" s="134"/>
      <c r="S147" s="134"/>
      <c r="T147" s="134"/>
    </row>
    <row r="148" spans="1:20" s="133" customFormat="1">
      <c r="A148" s="134"/>
      <c r="B148" s="438" t="s">
        <v>70</v>
      </c>
      <c r="C148" s="439" t="s">
        <v>1261</v>
      </c>
      <c r="D148" s="425"/>
      <c r="E148" s="426"/>
      <c r="F148" s="427"/>
      <c r="G148" s="426"/>
      <c r="H148" s="426"/>
      <c r="I148" s="426"/>
      <c r="J148" s="427"/>
      <c r="K148" s="426"/>
      <c r="L148" s="426"/>
      <c r="M148" s="426"/>
      <c r="N148" s="426"/>
      <c r="O148" s="426"/>
      <c r="P148" s="426"/>
      <c r="Q148" s="134" t="s">
        <v>458</v>
      </c>
      <c r="R148" s="134"/>
      <c r="S148" s="134"/>
      <c r="T148" s="134"/>
    </row>
    <row r="149" spans="1:20" s="133" customFormat="1">
      <c r="A149" s="134" t="s">
        <v>1262</v>
      </c>
      <c r="B149" s="428">
        <v>1</v>
      </c>
      <c r="C149" s="429" t="s">
        <v>274</v>
      </c>
      <c r="D149" s="430">
        <f t="shared" ref="D149:D154" si="88">E149+F149+J149+N149+O149+P149</f>
        <v>100</v>
      </c>
      <c r="E149" s="416">
        <v>0.31143710197482227</v>
      </c>
      <c r="F149" s="431">
        <f t="shared" si="87"/>
        <v>25.317487135473566</v>
      </c>
      <c r="G149" s="416">
        <v>5.2370121494410258</v>
      </c>
      <c r="H149" s="416">
        <v>8.2467703351883852</v>
      </c>
      <c r="I149" s="416">
        <v>11.833704650844155</v>
      </c>
      <c r="J149" s="431">
        <f t="shared" ref="J149:J154" si="89">SUM(K149:M149)</f>
        <v>72.700122207146563</v>
      </c>
      <c r="K149" s="416">
        <v>36.959174363864363</v>
      </c>
      <c r="L149" s="416">
        <v>33.156894569487008</v>
      </c>
      <c r="M149" s="416">
        <v>2.58405327379519</v>
      </c>
      <c r="N149" s="416">
        <v>1.2379135079270533</v>
      </c>
      <c r="O149" s="416">
        <v>0</v>
      </c>
      <c r="P149" s="416">
        <v>0.43304004747799835</v>
      </c>
      <c r="Q149" s="134"/>
      <c r="R149" s="134"/>
      <c r="S149" s="134"/>
      <c r="T149" s="134"/>
    </row>
    <row r="150" spans="1:20" s="133" customFormat="1">
      <c r="A150" s="134" t="s">
        <v>1263</v>
      </c>
      <c r="B150" s="428">
        <v>2</v>
      </c>
      <c r="C150" s="429" t="s">
        <v>278</v>
      </c>
      <c r="D150" s="430">
        <f t="shared" si="88"/>
        <v>100</v>
      </c>
      <c r="E150" s="416">
        <v>0.31143710197482227</v>
      </c>
      <c r="F150" s="431">
        <f t="shared" si="87"/>
        <v>25.317487135473566</v>
      </c>
      <c r="G150" s="416">
        <v>5.2370121494410258</v>
      </c>
      <c r="H150" s="416">
        <v>8.2467703351883852</v>
      </c>
      <c r="I150" s="416">
        <v>11.833704650844155</v>
      </c>
      <c r="J150" s="431">
        <f t="shared" si="89"/>
        <v>72.700122207146563</v>
      </c>
      <c r="K150" s="416">
        <v>36.959174363864363</v>
      </c>
      <c r="L150" s="416">
        <v>33.156894569487008</v>
      </c>
      <c r="M150" s="416">
        <v>2.58405327379519</v>
      </c>
      <c r="N150" s="416">
        <v>1.2379135079270533</v>
      </c>
      <c r="O150" s="416">
        <v>0</v>
      </c>
      <c r="P150" s="416">
        <v>0.43304004747799835</v>
      </c>
      <c r="Q150" s="134"/>
      <c r="R150" s="134"/>
      <c r="S150" s="134"/>
      <c r="T150" s="134"/>
    </row>
    <row r="151" spans="1:20" s="133" customFormat="1">
      <c r="A151" s="134" t="s">
        <v>1264</v>
      </c>
      <c r="B151" s="428">
        <v>3</v>
      </c>
      <c r="C151" s="429" t="s">
        <v>459</v>
      </c>
      <c r="D151" s="430">
        <f t="shared" si="88"/>
        <v>100</v>
      </c>
      <c r="E151" s="416">
        <v>0.31143710197482227</v>
      </c>
      <c r="F151" s="431">
        <f t="shared" si="87"/>
        <v>25.317487135473566</v>
      </c>
      <c r="G151" s="416">
        <v>5.2370121494410258</v>
      </c>
      <c r="H151" s="416">
        <v>8.2467703351883852</v>
      </c>
      <c r="I151" s="416">
        <v>11.833704650844155</v>
      </c>
      <c r="J151" s="431">
        <f t="shared" si="89"/>
        <v>72.700122207146563</v>
      </c>
      <c r="K151" s="416">
        <v>36.959174363864363</v>
      </c>
      <c r="L151" s="416">
        <v>33.156894569487008</v>
      </c>
      <c r="M151" s="416">
        <v>2.58405327379519</v>
      </c>
      <c r="N151" s="416">
        <v>1.2379135079270533</v>
      </c>
      <c r="O151" s="416">
        <v>0</v>
      </c>
      <c r="P151" s="416">
        <v>0.43304004747799835</v>
      </c>
      <c r="Q151" s="134"/>
      <c r="R151" s="134"/>
      <c r="S151" s="134"/>
      <c r="T151" s="134"/>
    </row>
    <row r="152" spans="1:20" s="133" customFormat="1">
      <c r="A152" s="134" t="s">
        <v>1265</v>
      </c>
      <c r="B152" s="428">
        <v>4</v>
      </c>
      <c r="C152" s="429" t="s">
        <v>460</v>
      </c>
      <c r="D152" s="430">
        <f t="shared" si="88"/>
        <v>100</v>
      </c>
      <c r="E152" s="416">
        <v>0.31143710197482227</v>
      </c>
      <c r="F152" s="431">
        <f t="shared" si="87"/>
        <v>25.317487135473566</v>
      </c>
      <c r="G152" s="416">
        <v>5.2370121494410258</v>
      </c>
      <c r="H152" s="416">
        <v>8.2467703351883852</v>
      </c>
      <c r="I152" s="416">
        <v>11.833704650844155</v>
      </c>
      <c r="J152" s="431">
        <f t="shared" si="89"/>
        <v>72.700122207146563</v>
      </c>
      <c r="K152" s="416">
        <v>36.959174363864363</v>
      </c>
      <c r="L152" s="416">
        <v>33.156894569487008</v>
      </c>
      <c r="M152" s="416">
        <v>2.58405327379519</v>
      </c>
      <c r="N152" s="416">
        <v>1.2379135079270533</v>
      </c>
      <c r="O152" s="416">
        <v>0</v>
      </c>
      <c r="P152" s="416">
        <v>0.43304004747799835</v>
      </c>
      <c r="Q152" s="134"/>
      <c r="R152" s="134"/>
      <c r="S152" s="134"/>
      <c r="T152" s="134"/>
    </row>
    <row r="153" spans="1:20" s="133" customFormat="1" ht="26.25" thickBot="1">
      <c r="A153" s="134" t="s">
        <v>1266</v>
      </c>
      <c r="B153" s="432">
        <v>5</v>
      </c>
      <c r="C153" s="433" t="s">
        <v>327</v>
      </c>
      <c r="D153" s="434">
        <f t="shared" si="88"/>
        <v>100</v>
      </c>
      <c r="E153" s="422">
        <v>0.31143710197482227</v>
      </c>
      <c r="F153" s="435">
        <f t="shared" si="87"/>
        <v>25.317487135473566</v>
      </c>
      <c r="G153" s="422">
        <v>5.2370121494410258</v>
      </c>
      <c r="H153" s="422">
        <v>8.2467703351883852</v>
      </c>
      <c r="I153" s="422">
        <v>11.833704650844155</v>
      </c>
      <c r="J153" s="435">
        <f t="shared" si="89"/>
        <v>72.700122207146563</v>
      </c>
      <c r="K153" s="422">
        <v>36.959174363864363</v>
      </c>
      <c r="L153" s="422">
        <v>33.156894569487008</v>
      </c>
      <c r="M153" s="422">
        <v>2.58405327379519</v>
      </c>
      <c r="N153" s="422">
        <v>1.2379135079270533</v>
      </c>
      <c r="O153" s="422">
        <v>0</v>
      </c>
      <c r="P153" s="422">
        <v>0.43304004747799835</v>
      </c>
      <c r="Q153" s="134"/>
      <c r="R153" s="134"/>
      <c r="S153" s="134"/>
      <c r="T153" s="134"/>
    </row>
    <row r="154" spans="1:20" s="133" customFormat="1" ht="15.75" thickBot="1">
      <c r="A154" s="134" t="s">
        <v>1267</v>
      </c>
      <c r="B154" s="440" t="s">
        <v>72</v>
      </c>
      <c r="C154" s="441" t="s">
        <v>1268</v>
      </c>
      <c r="D154" s="442">
        <f t="shared" si="88"/>
        <v>100</v>
      </c>
      <c r="E154" s="443">
        <v>0.31143710197482227</v>
      </c>
      <c r="F154" s="444">
        <f t="shared" si="87"/>
        <v>25.317487135473566</v>
      </c>
      <c r="G154" s="443">
        <v>5.2370121494410258</v>
      </c>
      <c r="H154" s="443">
        <v>8.2467703351883852</v>
      </c>
      <c r="I154" s="443">
        <v>11.833704650844155</v>
      </c>
      <c r="J154" s="444">
        <f t="shared" si="89"/>
        <v>72.700122207146563</v>
      </c>
      <c r="K154" s="443">
        <v>36.959174363864363</v>
      </c>
      <c r="L154" s="443">
        <v>33.156894569487008</v>
      </c>
      <c r="M154" s="443">
        <v>2.58405327379519</v>
      </c>
      <c r="N154" s="443">
        <v>1.2379135079270533</v>
      </c>
      <c r="O154" s="443">
        <v>0</v>
      </c>
      <c r="P154" s="443">
        <v>0.43304004747799835</v>
      </c>
      <c r="Q154" s="134" t="s">
        <v>461</v>
      </c>
      <c r="R154" s="134"/>
      <c r="S154" s="134"/>
      <c r="T154" s="134"/>
    </row>
    <row r="155" spans="1:20" s="133" customFormat="1">
      <c r="A155" s="134"/>
      <c r="B155" s="423" t="s">
        <v>462</v>
      </c>
      <c r="C155" s="424" t="s">
        <v>1269</v>
      </c>
      <c r="D155" s="425"/>
      <c r="E155" s="426"/>
      <c r="F155" s="427"/>
      <c r="G155" s="426"/>
      <c r="H155" s="426"/>
      <c r="I155" s="426"/>
      <c r="J155" s="427"/>
      <c r="K155" s="426"/>
      <c r="L155" s="426"/>
      <c r="M155" s="426"/>
      <c r="N155" s="426"/>
      <c r="O155" s="426"/>
      <c r="P155" s="426"/>
      <c r="Q155" s="134" t="s">
        <v>463</v>
      </c>
      <c r="R155" s="134"/>
      <c r="S155" s="134"/>
      <c r="T155" s="134"/>
    </row>
    <row r="156" spans="1:20" s="133" customFormat="1">
      <c r="A156" s="134" t="s">
        <v>1270</v>
      </c>
      <c r="B156" s="428">
        <v>1</v>
      </c>
      <c r="C156" s="429" t="s">
        <v>282</v>
      </c>
      <c r="D156" s="430">
        <f>E156+F156+J156+N156+O156+P156</f>
        <v>100</v>
      </c>
      <c r="E156" s="416">
        <v>0.31143710197482227</v>
      </c>
      <c r="F156" s="431">
        <f t="shared" si="87"/>
        <v>25.317487135473566</v>
      </c>
      <c r="G156" s="416">
        <v>5.2370121494410258</v>
      </c>
      <c r="H156" s="416">
        <v>8.2467703351883852</v>
      </c>
      <c r="I156" s="416">
        <v>11.833704650844155</v>
      </c>
      <c r="J156" s="431">
        <f>SUM(K156:M156)</f>
        <v>72.700122207146563</v>
      </c>
      <c r="K156" s="416">
        <v>36.959174363864363</v>
      </c>
      <c r="L156" s="416">
        <v>33.156894569487008</v>
      </c>
      <c r="M156" s="416">
        <v>2.58405327379519</v>
      </c>
      <c r="N156" s="416">
        <v>1.2379135079270533</v>
      </c>
      <c r="O156" s="416">
        <v>0</v>
      </c>
      <c r="P156" s="416">
        <v>0.43304004747799835</v>
      </c>
      <c r="Q156" s="134"/>
      <c r="R156" s="134"/>
      <c r="S156" s="134"/>
      <c r="T156" s="134"/>
    </row>
    <row r="157" spans="1:20" s="133" customFormat="1">
      <c r="A157" s="134" t="s">
        <v>1271</v>
      </c>
      <c r="B157" s="428">
        <v>2</v>
      </c>
      <c r="C157" s="445" t="s">
        <v>335</v>
      </c>
      <c r="D157" s="430">
        <f>E157+F157+J157+N157+O157+P157</f>
        <v>100</v>
      </c>
      <c r="E157" s="416">
        <v>0.31143710197482227</v>
      </c>
      <c r="F157" s="431">
        <f t="shared" si="87"/>
        <v>25.317487135473566</v>
      </c>
      <c r="G157" s="416">
        <v>5.2370121494410258</v>
      </c>
      <c r="H157" s="416">
        <v>8.2467703351883852</v>
      </c>
      <c r="I157" s="416">
        <v>11.833704650844155</v>
      </c>
      <c r="J157" s="431">
        <f>SUM(K157:M157)</f>
        <v>72.700122207146563</v>
      </c>
      <c r="K157" s="416">
        <v>36.959174363864363</v>
      </c>
      <c r="L157" s="416">
        <v>33.156894569487008</v>
      </c>
      <c r="M157" s="416">
        <v>2.58405327379519</v>
      </c>
      <c r="N157" s="416">
        <v>1.2379135079270533</v>
      </c>
      <c r="O157" s="416">
        <v>0</v>
      </c>
      <c r="P157" s="416">
        <v>0.43304004747799835</v>
      </c>
      <c r="Q157" s="134"/>
      <c r="R157" s="134"/>
      <c r="S157" s="134"/>
      <c r="T157" s="134"/>
    </row>
    <row r="158" spans="1:20" s="133" customFormat="1">
      <c r="A158" s="134" t="s">
        <v>1272</v>
      </c>
      <c r="B158" s="428">
        <v>3</v>
      </c>
      <c r="C158" s="429" t="s">
        <v>464</v>
      </c>
      <c r="D158" s="430">
        <f>E158+F158+J158+N158+O158+P158</f>
        <v>100</v>
      </c>
      <c r="E158" s="416">
        <v>0.31143710197482227</v>
      </c>
      <c r="F158" s="431">
        <f t="shared" si="87"/>
        <v>25.317487135473566</v>
      </c>
      <c r="G158" s="416">
        <v>5.2370121494410258</v>
      </c>
      <c r="H158" s="416">
        <v>8.2467703351883852</v>
      </c>
      <c r="I158" s="416">
        <v>11.833704650844155</v>
      </c>
      <c r="J158" s="431">
        <f>SUM(K158:M158)</f>
        <v>72.700122207146563</v>
      </c>
      <c r="K158" s="416">
        <v>36.959174363864363</v>
      </c>
      <c r="L158" s="416">
        <v>33.156894569487008</v>
      </c>
      <c r="M158" s="416">
        <v>2.58405327379519</v>
      </c>
      <c r="N158" s="416">
        <v>1.2379135079270533</v>
      </c>
      <c r="O158" s="416">
        <v>0</v>
      </c>
      <c r="P158" s="416">
        <v>0.43304004747799835</v>
      </c>
      <c r="Q158" s="134"/>
      <c r="R158" s="134"/>
      <c r="S158" s="134"/>
      <c r="T158" s="134"/>
    </row>
    <row r="159" spans="1:20" s="133" customFormat="1" ht="15.75" thickBot="1">
      <c r="A159" s="134" t="s">
        <v>1273</v>
      </c>
      <c r="B159" s="432">
        <v>4</v>
      </c>
      <c r="C159" s="433" t="s">
        <v>465</v>
      </c>
      <c r="D159" s="434">
        <f>E159+F159+J159+N159+O159+P159</f>
        <v>100</v>
      </c>
      <c r="E159" s="422">
        <v>0.31143710197482227</v>
      </c>
      <c r="F159" s="435">
        <f t="shared" si="87"/>
        <v>25.317487135473566</v>
      </c>
      <c r="G159" s="422">
        <v>5.2370121494410258</v>
      </c>
      <c r="H159" s="422">
        <v>8.2467703351883852</v>
      </c>
      <c r="I159" s="422">
        <v>11.833704650844155</v>
      </c>
      <c r="J159" s="435">
        <f>SUM(K159:M159)</f>
        <v>72.700122207146563</v>
      </c>
      <c r="K159" s="422">
        <v>36.959174363864363</v>
      </c>
      <c r="L159" s="422">
        <v>33.156894569487008</v>
      </c>
      <c r="M159" s="422">
        <v>2.58405327379519</v>
      </c>
      <c r="N159" s="422">
        <v>1.2379135079270533</v>
      </c>
      <c r="O159" s="422">
        <v>0</v>
      </c>
      <c r="P159" s="422">
        <v>0.43304004747799835</v>
      </c>
      <c r="Q159" s="134"/>
      <c r="R159" s="134"/>
      <c r="S159" s="134"/>
      <c r="T159" s="134"/>
    </row>
    <row r="160" spans="1:20" s="133" customFormat="1">
      <c r="A160" s="134"/>
      <c r="B160" s="423" t="s">
        <v>466</v>
      </c>
      <c r="C160" s="424" t="s">
        <v>1274</v>
      </c>
      <c r="D160" s="425"/>
      <c r="E160" s="426"/>
      <c r="F160" s="427"/>
      <c r="G160" s="426"/>
      <c r="H160" s="426"/>
      <c r="I160" s="426"/>
      <c r="J160" s="427"/>
      <c r="K160" s="426"/>
      <c r="L160" s="426"/>
      <c r="M160" s="426"/>
      <c r="N160" s="426"/>
      <c r="O160" s="426"/>
      <c r="P160" s="426"/>
      <c r="Q160" s="134" t="s">
        <v>467</v>
      </c>
      <c r="R160" s="134"/>
      <c r="S160" s="134"/>
      <c r="T160" s="134"/>
    </row>
    <row r="161" spans="1:20" s="133" customFormat="1">
      <c r="A161" s="134" t="s">
        <v>1275</v>
      </c>
      <c r="B161" s="428">
        <v>1</v>
      </c>
      <c r="C161" s="429" t="s">
        <v>468</v>
      </c>
      <c r="D161" s="430">
        <f>E161+F161+J161+N161+O161+P161</f>
        <v>100</v>
      </c>
      <c r="E161" s="416">
        <v>0.31143710197482227</v>
      </c>
      <c r="F161" s="431">
        <f t="shared" si="87"/>
        <v>25.317487135473566</v>
      </c>
      <c r="G161" s="416">
        <v>5.2370121494410258</v>
      </c>
      <c r="H161" s="416">
        <v>8.2467703351883852</v>
      </c>
      <c r="I161" s="416">
        <v>11.833704650844155</v>
      </c>
      <c r="J161" s="431">
        <f>SUM(K161:M161)</f>
        <v>72.700122207146563</v>
      </c>
      <c r="K161" s="416">
        <v>36.959174363864363</v>
      </c>
      <c r="L161" s="416">
        <v>33.156894569487008</v>
      </c>
      <c r="M161" s="416">
        <v>2.58405327379519</v>
      </c>
      <c r="N161" s="416">
        <v>1.2379135079270533</v>
      </c>
      <c r="O161" s="416">
        <v>0</v>
      </c>
      <c r="P161" s="416">
        <v>0.43304004747799835</v>
      </c>
      <c r="Q161" s="134"/>
      <c r="R161" s="134"/>
      <c r="S161" s="134"/>
      <c r="T161" s="134"/>
    </row>
    <row r="162" spans="1:20" s="133" customFormat="1">
      <c r="A162" s="134" t="s">
        <v>1276</v>
      </c>
      <c r="B162" s="432">
        <v>2</v>
      </c>
      <c r="C162" s="433" t="s">
        <v>469</v>
      </c>
      <c r="D162" s="430">
        <f>E162+F162+J162+N162+O162+P162</f>
        <v>100</v>
      </c>
      <c r="E162" s="446">
        <v>0.31143710197482227</v>
      </c>
      <c r="F162" s="431">
        <f t="shared" si="87"/>
        <v>25.317487135473566</v>
      </c>
      <c r="G162" s="446">
        <v>5.2370121494410258</v>
      </c>
      <c r="H162" s="446">
        <v>8.2467703351883852</v>
      </c>
      <c r="I162" s="446">
        <v>11.833704650844155</v>
      </c>
      <c r="J162" s="431">
        <f>SUM(K162:M162)</f>
        <v>72.700122207146563</v>
      </c>
      <c r="K162" s="446">
        <v>36.959174363864363</v>
      </c>
      <c r="L162" s="446">
        <v>33.156894569487008</v>
      </c>
      <c r="M162" s="446">
        <v>2.58405327379519</v>
      </c>
      <c r="N162" s="446">
        <v>1.2379135079270533</v>
      </c>
      <c r="O162" s="446">
        <v>0</v>
      </c>
      <c r="P162" s="446">
        <v>0.43304004747799835</v>
      </c>
      <c r="Q162" s="134"/>
      <c r="R162" s="134"/>
      <c r="S162" s="134"/>
      <c r="T162" s="134"/>
    </row>
    <row r="163" spans="1:20" s="133" customFormat="1" ht="15.75" thickBot="1">
      <c r="A163" s="134" t="s">
        <v>1277</v>
      </c>
      <c r="B163" s="432">
        <v>3</v>
      </c>
      <c r="C163" s="433" t="s">
        <v>351</v>
      </c>
      <c r="D163" s="434">
        <f>E163+F163+J163+N163+O163+P163</f>
        <v>100</v>
      </c>
      <c r="E163" s="422">
        <v>0.31143710197482227</v>
      </c>
      <c r="F163" s="435">
        <f t="shared" si="87"/>
        <v>25.317487135473566</v>
      </c>
      <c r="G163" s="422">
        <v>5.2370121494410258</v>
      </c>
      <c r="H163" s="422">
        <v>8.2467703351883852</v>
      </c>
      <c r="I163" s="422">
        <v>11.833704650844155</v>
      </c>
      <c r="J163" s="435">
        <f>SUM(K163:M163)</f>
        <v>72.700122207146563</v>
      </c>
      <c r="K163" s="422">
        <v>36.959174363864363</v>
      </c>
      <c r="L163" s="422">
        <v>33.156894569487008</v>
      </c>
      <c r="M163" s="422">
        <v>2.58405327379519</v>
      </c>
      <c r="N163" s="422">
        <v>1.2379135079270533</v>
      </c>
      <c r="O163" s="422">
        <v>0</v>
      </c>
      <c r="P163" s="422">
        <v>0.43304004747799835</v>
      </c>
      <c r="Q163" s="134"/>
      <c r="R163" s="134"/>
      <c r="S163" s="134"/>
      <c r="T163" s="134"/>
    </row>
    <row r="164" spans="1:20" s="133" customFormat="1">
      <c r="A164" s="134"/>
      <c r="B164" s="423" t="s">
        <v>470</v>
      </c>
      <c r="C164" s="424" t="s">
        <v>1278</v>
      </c>
      <c r="D164" s="425"/>
      <c r="E164" s="426"/>
      <c r="F164" s="427"/>
      <c r="G164" s="426"/>
      <c r="H164" s="426"/>
      <c r="I164" s="426"/>
      <c r="J164" s="427"/>
      <c r="K164" s="426"/>
      <c r="L164" s="426"/>
      <c r="M164" s="426"/>
      <c r="N164" s="426"/>
      <c r="O164" s="426"/>
      <c r="P164" s="426"/>
      <c r="Q164" s="134" t="s">
        <v>471</v>
      </c>
      <c r="R164" s="134"/>
      <c r="S164" s="134"/>
      <c r="T164" s="134"/>
    </row>
    <row r="165" spans="1:20" s="133" customFormat="1">
      <c r="A165" s="134" t="s">
        <v>1279</v>
      </c>
      <c r="B165" s="428">
        <v>1</v>
      </c>
      <c r="C165" s="429" t="s">
        <v>472</v>
      </c>
      <c r="D165" s="430">
        <f>E165+F165+J165+N165+O165+P165</f>
        <v>100</v>
      </c>
      <c r="E165" s="416">
        <v>0.31143710197482227</v>
      </c>
      <c r="F165" s="431">
        <f t="shared" si="87"/>
        <v>25.317487135473566</v>
      </c>
      <c r="G165" s="416">
        <v>5.2370121494410258</v>
      </c>
      <c r="H165" s="416">
        <v>8.2467703351883852</v>
      </c>
      <c r="I165" s="416">
        <v>11.833704650844155</v>
      </c>
      <c r="J165" s="431">
        <f>SUM(K165:M165)</f>
        <v>72.700122207146563</v>
      </c>
      <c r="K165" s="416">
        <v>36.959174363864363</v>
      </c>
      <c r="L165" s="416">
        <v>33.156894569487008</v>
      </c>
      <c r="M165" s="416">
        <v>2.58405327379519</v>
      </c>
      <c r="N165" s="416">
        <v>1.2379135079270533</v>
      </c>
      <c r="O165" s="416">
        <v>0</v>
      </c>
      <c r="P165" s="416">
        <v>0.43304004747799835</v>
      </c>
      <c r="Q165" s="134"/>
      <c r="R165" s="134"/>
      <c r="S165" s="134"/>
      <c r="T165" s="134"/>
    </row>
    <row r="166" spans="1:20" s="133" customFormat="1" ht="15.75" thickBot="1">
      <c r="A166" s="134" t="s">
        <v>1280</v>
      </c>
      <c r="B166" s="432">
        <v>2</v>
      </c>
      <c r="C166" s="433" t="s">
        <v>473</v>
      </c>
      <c r="D166" s="434">
        <f>E166+F166+J166+N166+O166+P166</f>
        <v>100</v>
      </c>
      <c r="E166" s="422">
        <v>0.31143710197482227</v>
      </c>
      <c r="F166" s="435">
        <f t="shared" si="87"/>
        <v>25.317487135473566</v>
      </c>
      <c r="G166" s="422">
        <v>5.2370121494410258</v>
      </c>
      <c r="H166" s="422">
        <v>8.2467703351883852</v>
      </c>
      <c r="I166" s="422">
        <v>11.833704650844155</v>
      </c>
      <c r="J166" s="435">
        <f>SUM(K166:M166)</f>
        <v>72.700122207146563</v>
      </c>
      <c r="K166" s="422">
        <v>36.959174363864363</v>
      </c>
      <c r="L166" s="422">
        <v>33.156894569487008</v>
      </c>
      <c r="M166" s="422">
        <v>2.58405327379519</v>
      </c>
      <c r="N166" s="422">
        <v>1.2379135079270533</v>
      </c>
      <c r="O166" s="422">
        <v>0</v>
      </c>
      <c r="P166" s="422">
        <v>0.43304004747799835</v>
      </c>
      <c r="Q166" s="134"/>
      <c r="R166" s="134"/>
      <c r="S166" s="134"/>
      <c r="T166" s="134"/>
    </row>
    <row r="167" spans="1:20" s="133" customFormat="1">
      <c r="A167" s="134"/>
      <c r="B167" s="423" t="s">
        <v>474</v>
      </c>
      <c r="C167" s="424" t="s">
        <v>1281</v>
      </c>
      <c r="D167" s="425"/>
      <c r="E167" s="426"/>
      <c r="F167" s="427"/>
      <c r="G167" s="426"/>
      <c r="H167" s="426"/>
      <c r="I167" s="426"/>
      <c r="J167" s="427"/>
      <c r="K167" s="426"/>
      <c r="L167" s="426"/>
      <c r="M167" s="426"/>
      <c r="N167" s="426"/>
      <c r="O167" s="426"/>
      <c r="P167" s="426"/>
      <c r="Q167" s="134" t="s">
        <v>475</v>
      </c>
      <c r="R167" s="134"/>
      <c r="S167" s="134"/>
      <c r="T167" s="134"/>
    </row>
    <row r="168" spans="1:20" s="133" customFormat="1">
      <c r="A168" s="134" t="s">
        <v>1282</v>
      </c>
      <c r="B168" s="428">
        <v>1</v>
      </c>
      <c r="C168" s="429" t="s">
        <v>476</v>
      </c>
      <c r="D168" s="430">
        <f t="shared" ref="D168:D183" si="90">E168+F168+J168+N168+O168+P168</f>
        <v>100</v>
      </c>
      <c r="E168" s="416">
        <v>0.31143710197482227</v>
      </c>
      <c r="F168" s="431">
        <f t="shared" si="87"/>
        <v>25.317487135473566</v>
      </c>
      <c r="G168" s="416">
        <v>5.2370121494410258</v>
      </c>
      <c r="H168" s="416">
        <v>8.2467703351883852</v>
      </c>
      <c r="I168" s="416">
        <v>11.833704650844155</v>
      </c>
      <c r="J168" s="431">
        <f t="shared" ref="J168:J183" si="91">SUM(K168:M168)</f>
        <v>72.700122207146563</v>
      </c>
      <c r="K168" s="416">
        <v>36.959174363864363</v>
      </c>
      <c r="L168" s="416">
        <v>33.156894569487008</v>
      </c>
      <c r="M168" s="416">
        <v>2.58405327379519</v>
      </c>
      <c r="N168" s="416">
        <v>1.2379135079270533</v>
      </c>
      <c r="O168" s="416">
        <v>0</v>
      </c>
      <c r="P168" s="416">
        <v>0.43304004747799835</v>
      </c>
      <c r="Q168" s="134"/>
      <c r="R168" s="134"/>
      <c r="S168" s="134"/>
      <c r="T168" s="134"/>
    </row>
    <row r="169" spans="1:20" s="133" customFormat="1">
      <c r="A169" s="134" t="s">
        <v>1283</v>
      </c>
      <c r="B169" s="428">
        <v>2</v>
      </c>
      <c r="C169" s="429" t="s">
        <v>477</v>
      </c>
      <c r="D169" s="430">
        <f t="shared" si="90"/>
        <v>100</v>
      </c>
      <c r="E169" s="416">
        <v>0.31143710197482227</v>
      </c>
      <c r="F169" s="431">
        <f t="shared" si="87"/>
        <v>25.317487135473566</v>
      </c>
      <c r="G169" s="416">
        <v>5.2370121494410258</v>
      </c>
      <c r="H169" s="416">
        <v>8.2467703351883852</v>
      </c>
      <c r="I169" s="416">
        <v>11.833704650844155</v>
      </c>
      <c r="J169" s="431">
        <f t="shared" si="91"/>
        <v>72.700122207146563</v>
      </c>
      <c r="K169" s="416">
        <v>36.959174363864363</v>
      </c>
      <c r="L169" s="416">
        <v>33.156894569487008</v>
      </c>
      <c r="M169" s="416">
        <v>2.58405327379519</v>
      </c>
      <c r="N169" s="416">
        <v>1.2379135079270533</v>
      </c>
      <c r="O169" s="416">
        <v>0</v>
      </c>
      <c r="P169" s="416">
        <v>0.43304004747799835</v>
      </c>
      <c r="Q169" s="134"/>
      <c r="R169" s="134"/>
      <c r="S169" s="134"/>
      <c r="T169" s="134"/>
    </row>
    <row r="170" spans="1:20" s="133" customFormat="1">
      <c r="A170" s="134" t="s">
        <v>1284</v>
      </c>
      <c r="B170" s="428">
        <v>3</v>
      </c>
      <c r="C170" s="429" t="s">
        <v>478</v>
      </c>
      <c r="D170" s="430">
        <f t="shared" si="90"/>
        <v>100</v>
      </c>
      <c r="E170" s="416">
        <v>0.31143710197482227</v>
      </c>
      <c r="F170" s="431">
        <f t="shared" si="87"/>
        <v>25.317487135473566</v>
      </c>
      <c r="G170" s="416">
        <v>5.2370121494410258</v>
      </c>
      <c r="H170" s="416">
        <v>8.2467703351883852</v>
      </c>
      <c r="I170" s="416">
        <v>11.833704650844155</v>
      </c>
      <c r="J170" s="431">
        <f t="shared" si="91"/>
        <v>72.700122207146563</v>
      </c>
      <c r="K170" s="416">
        <v>36.959174363864363</v>
      </c>
      <c r="L170" s="416">
        <v>33.156894569487008</v>
      </c>
      <c r="M170" s="416">
        <v>2.58405327379519</v>
      </c>
      <c r="N170" s="416">
        <v>1.2379135079270533</v>
      </c>
      <c r="O170" s="416">
        <v>0</v>
      </c>
      <c r="P170" s="416">
        <v>0.43304004747799835</v>
      </c>
      <c r="Q170" s="134"/>
      <c r="R170" s="134"/>
      <c r="S170" s="134"/>
      <c r="T170" s="134"/>
    </row>
    <row r="171" spans="1:20" s="133" customFormat="1">
      <c r="A171" s="134" t="s">
        <v>1285</v>
      </c>
      <c r="B171" s="428">
        <v>4</v>
      </c>
      <c r="C171" s="429" t="s">
        <v>479</v>
      </c>
      <c r="D171" s="430">
        <f t="shared" si="90"/>
        <v>100</v>
      </c>
      <c r="E171" s="416">
        <v>0.31143710197482227</v>
      </c>
      <c r="F171" s="431">
        <f t="shared" si="87"/>
        <v>25.317487135473566</v>
      </c>
      <c r="G171" s="416">
        <v>5.2370121494410258</v>
      </c>
      <c r="H171" s="416">
        <v>8.2467703351883852</v>
      </c>
      <c r="I171" s="416">
        <v>11.833704650844155</v>
      </c>
      <c r="J171" s="431">
        <f t="shared" si="91"/>
        <v>72.700122207146563</v>
      </c>
      <c r="K171" s="416">
        <v>36.959174363864363</v>
      </c>
      <c r="L171" s="416">
        <v>33.156894569487008</v>
      </c>
      <c r="M171" s="416">
        <v>2.58405327379519</v>
      </c>
      <c r="N171" s="416">
        <v>1.2379135079270533</v>
      </c>
      <c r="O171" s="416">
        <v>0</v>
      </c>
      <c r="P171" s="416">
        <v>0.43304004747799835</v>
      </c>
      <c r="Q171" s="134"/>
      <c r="R171" s="134"/>
      <c r="S171" s="134"/>
      <c r="T171" s="134"/>
    </row>
    <row r="172" spans="1:20" s="133" customFormat="1">
      <c r="A172" s="134" t="s">
        <v>1286</v>
      </c>
      <c r="B172" s="428">
        <v>5</v>
      </c>
      <c r="C172" s="429" t="s">
        <v>480</v>
      </c>
      <c r="D172" s="430">
        <f t="shared" si="90"/>
        <v>100</v>
      </c>
      <c r="E172" s="416">
        <v>0.31143710197482227</v>
      </c>
      <c r="F172" s="431">
        <f t="shared" si="87"/>
        <v>25.317487135473566</v>
      </c>
      <c r="G172" s="416">
        <v>5.2370121494410258</v>
      </c>
      <c r="H172" s="416">
        <v>8.2467703351883852</v>
      </c>
      <c r="I172" s="416">
        <v>11.833704650844155</v>
      </c>
      <c r="J172" s="431">
        <f t="shared" si="91"/>
        <v>72.700122207146563</v>
      </c>
      <c r="K172" s="416">
        <v>36.959174363864363</v>
      </c>
      <c r="L172" s="416">
        <v>33.156894569487008</v>
      </c>
      <c r="M172" s="416">
        <v>2.58405327379519</v>
      </c>
      <c r="N172" s="416">
        <v>1.2379135079270533</v>
      </c>
      <c r="O172" s="416">
        <v>0</v>
      </c>
      <c r="P172" s="416">
        <v>0.43304004747799835</v>
      </c>
      <c r="Q172" s="134"/>
      <c r="R172" s="134"/>
      <c r="S172" s="134"/>
      <c r="T172" s="134"/>
    </row>
    <row r="173" spans="1:20" s="133" customFormat="1">
      <c r="A173" s="134" t="s">
        <v>1287</v>
      </c>
      <c r="B173" s="428">
        <v>6</v>
      </c>
      <c r="C173" s="429" t="s">
        <v>481</v>
      </c>
      <c r="D173" s="430">
        <f t="shared" si="90"/>
        <v>100</v>
      </c>
      <c r="E173" s="416">
        <v>0.31143710197482227</v>
      </c>
      <c r="F173" s="431">
        <f t="shared" si="87"/>
        <v>25.317487135473566</v>
      </c>
      <c r="G173" s="416">
        <v>5.2370121494410258</v>
      </c>
      <c r="H173" s="416">
        <v>8.2467703351883852</v>
      </c>
      <c r="I173" s="416">
        <v>11.833704650844155</v>
      </c>
      <c r="J173" s="431">
        <f t="shared" si="91"/>
        <v>72.700122207146563</v>
      </c>
      <c r="K173" s="416">
        <v>36.959174363864363</v>
      </c>
      <c r="L173" s="416">
        <v>33.156894569487008</v>
      </c>
      <c r="M173" s="416">
        <v>2.58405327379519</v>
      </c>
      <c r="N173" s="416">
        <v>1.2379135079270533</v>
      </c>
      <c r="O173" s="416">
        <v>0</v>
      </c>
      <c r="P173" s="416">
        <v>0.43304004747799835</v>
      </c>
      <c r="Q173" s="134"/>
      <c r="R173" s="134"/>
      <c r="S173" s="134"/>
      <c r="T173" s="134"/>
    </row>
    <row r="174" spans="1:20" s="133" customFormat="1">
      <c r="A174" s="134" t="s">
        <v>1288</v>
      </c>
      <c r="B174" s="428">
        <v>7</v>
      </c>
      <c r="C174" s="429" t="s">
        <v>482</v>
      </c>
      <c r="D174" s="430">
        <f t="shared" si="90"/>
        <v>100</v>
      </c>
      <c r="E174" s="416">
        <v>0.31143710197482227</v>
      </c>
      <c r="F174" s="431">
        <f t="shared" si="87"/>
        <v>25.317487135473566</v>
      </c>
      <c r="G174" s="416">
        <v>5.2370121494410258</v>
      </c>
      <c r="H174" s="416">
        <v>8.2467703351883852</v>
      </c>
      <c r="I174" s="416">
        <v>11.833704650844155</v>
      </c>
      <c r="J174" s="431">
        <f t="shared" si="91"/>
        <v>72.700122207146563</v>
      </c>
      <c r="K174" s="416">
        <v>36.959174363864363</v>
      </c>
      <c r="L174" s="416">
        <v>33.156894569487008</v>
      </c>
      <c r="M174" s="416">
        <v>2.58405327379519</v>
      </c>
      <c r="N174" s="416">
        <v>1.2379135079270533</v>
      </c>
      <c r="O174" s="416">
        <v>0</v>
      </c>
      <c r="P174" s="416">
        <v>0.43304004747799835</v>
      </c>
      <c r="Q174" s="134"/>
      <c r="R174" s="134"/>
      <c r="S174" s="134"/>
      <c r="T174" s="134"/>
    </row>
    <row r="175" spans="1:20" s="133" customFormat="1">
      <c r="A175" s="134" t="s">
        <v>1289</v>
      </c>
      <c r="B175" s="428">
        <v>8</v>
      </c>
      <c r="C175" s="429" t="s">
        <v>483</v>
      </c>
      <c r="D175" s="430">
        <f t="shared" si="90"/>
        <v>100</v>
      </c>
      <c r="E175" s="416">
        <v>0.31143710197482227</v>
      </c>
      <c r="F175" s="431">
        <f t="shared" si="87"/>
        <v>25.317487135473566</v>
      </c>
      <c r="G175" s="416">
        <v>5.2370121494410258</v>
      </c>
      <c r="H175" s="416">
        <v>8.2467703351883852</v>
      </c>
      <c r="I175" s="416">
        <v>11.833704650844155</v>
      </c>
      <c r="J175" s="431">
        <f t="shared" si="91"/>
        <v>72.700122207146563</v>
      </c>
      <c r="K175" s="416">
        <v>36.959174363864363</v>
      </c>
      <c r="L175" s="416">
        <v>33.156894569487008</v>
      </c>
      <c r="M175" s="416">
        <v>2.58405327379519</v>
      </c>
      <c r="N175" s="416">
        <v>1.2379135079270533</v>
      </c>
      <c r="O175" s="416">
        <v>0</v>
      </c>
      <c r="P175" s="416">
        <v>0.43304004747799835</v>
      </c>
      <c r="Q175" s="134"/>
      <c r="R175" s="134"/>
      <c r="S175" s="134"/>
      <c r="T175" s="134"/>
    </row>
    <row r="176" spans="1:20" s="133" customFormat="1">
      <c r="A176" s="134" t="s">
        <v>1290</v>
      </c>
      <c r="B176" s="428">
        <v>9</v>
      </c>
      <c r="C176" s="429" t="s">
        <v>484</v>
      </c>
      <c r="D176" s="430">
        <f t="shared" si="90"/>
        <v>100</v>
      </c>
      <c r="E176" s="416">
        <v>0.31143710197482227</v>
      </c>
      <c r="F176" s="431">
        <f t="shared" si="87"/>
        <v>25.317487135473566</v>
      </c>
      <c r="G176" s="416">
        <v>5.2370121494410258</v>
      </c>
      <c r="H176" s="416">
        <v>8.2467703351883852</v>
      </c>
      <c r="I176" s="416">
        <v>11.833704650844155</v>
      </c>
      <c r="J176" s="431">
        <f t="shared" si="91"/>
        <v>72.700122207146563</v>
      </c>
      <c r="K176" s="416">
        <v>36.959174363864363</v>
      </c>
      <c r="L176" s="416">
        <v>33.156894569487008</v>
      </c>
      <c r="M176" s="416">
        <v>2.58405327379519</v>
      </c>
      <c r="N176" s="416">
        <v>1.2379135079270533</v>
      </c>
      <c r="O176" s="416">
        <v>0</v>
      </c>
      <c r="P176" s="416">
        <v>0.43304004747799835</v>
      </c>
      <c r="Q176" s="134"/>
      <c r="R176" s="134"/>
      <c r="S176" s="134"/>
      <c r="T176" s="134"/>
    </row>
    <row r="177" spans="1:20" s="133" customFormat="1">
      <c r="A177" s="134" t="s">
        <v>1291</v>
      </c>
      <c r="B177" s="428">
        <v>10</v>
      </c>
      <c r="C177" s="429" t="s">
        <v>485</v>
      </c>
      <c r="D177" s="430">
        <f t="shared" si="90"/>
        <v>100</v>
      </c>
      <c r="E177" s="416">
        <v>0.31143710197482227</v>
      </c>
      <c r="F177" s="431">
        <f t="shared" si="87"/>
        <v>25.317487135473566</v>
      </c>
      <c r="G177" s="416">
        <v>5.2370121494410258</v>
      </c>
      <c r="H177" s="416">
        <v>8.2467703351883852</v>
      </c>
      <c r="I177" s="416">
        <v>11.833704650844155</v>
      </c>
      <c r="J177" s="431">
        <f t="shared" si="91"/>
        <v>72.700122207146563</v>
      </c>
      <c r="K177" s="416">
        <v>36.959174363864363</v>
      </c>
      <c r="L177" s="416">
        <v>33.156894569487008</v>
      </c>
      <c r="M177" s="416">
        <v>2.58405327379519</v>
      </c>
      <c r="N177" s="416">
        <v>1.2379135079270533</v>
      </c>
      <c r="O177" s="416">
        <v>0</v>
      </c>
      <c r="P177" s="416">
        <v>0.43304004747799835</v>
      </c>
      <c r="Q177" s="134"/>
      <c r="R177" s="134"/>
      <c r="S177" s="134"/>
      <c r="T177" s="134"/>
    </row>
    <row r="178" spans="1:20" s="133" customFormat="1">
      <c r="A178" s="134" t="s">
        <v>1292</v>
      </c>
      <c r="B178" s="428">
        <v>11</v>
      </c>
      <c r="C178" s="429" t="s">
        <v>486</v>
      </c>
      <c r="D178" s="430">
        <f t="shared" si="90"/>
        <v>100</v>
      </c>
      <c r="E178" s="416">
        <v>0.31143710197482227</v>
      </c>
      <c r="F178" s="431">
        <f t="shared" si="87"/>
        <v>25.317487135473566</v>
      </c>
      <c r="G178" s="416">
        <v>5.2370121494410258</v>
      </c>
      <c r="H178" s="416">
        <v>8.2467703351883852</v>
      </c>
      <c r="I178" s="416">
        <v>11.833704650844155</v>
      </c>
      <c r="J178" s="431">
        <f t="shared" si="91"/>
        <v>72.700122207146563</v>
      </c>
      <c r="K178" s="416">
        <v>36.959174363864363</v>
      </c>
      <c r="L178" s="416">
        <v>33.156894569487008</v>
      </c>
      <c r="M178" s="416">
        <v>2.58405327379519</v>
      </c>
      <c r="N178" s="416">
        <v>1.2379135079270533</v>
      </c>
      <c r="O178" s="416">
        <v>0</v>
      </c>
      <c r="P178" s="416">
        <v>0.43304004747799835</v>
      </c>
      <c r="Q178" s="134"/>
      <c r="R178" s="134"/>
      <c r="S178" s="134"/>
      <c r="T178" s="134"/>
    </row>
    <row r="179" spans="1:20" s="133" customFormat="1">
      <c r="A179" s="134" t="s">
        <v>1293</v>
      </c>
      <c r="B179" s="428">
        <v>12</v>
      </c>
      <c r="C179" s="429" t="s">
        <v>487</v>
      </c>
      <c r="D179" s="430">
        <f t="shared" si="90"/>
        <v>100</v>
      </c>
      <c r="E179" s="416">
        <v>0.31143710197482227</v>
      </c>
      <c r="F179" s="431">
        <f t="shared" si="87"/>
        <v>25.317487135473566</v>
      </c>
      <c r="G179" s="416">
        <v>5.2370121494410258</v>
      </c>
      <c r="H179" s="416">
        <v>8.2467703351883852</v>
      </c>
      <c r="I179" s="416">
        <v>11.833704650844155</v>
      </c>
      <c r="J179" s="431">
        <f t="shared" si="91"/>
        <v>72.700122207146563</v>
      </c>
      <c r="K179" s="416">
        <v>36.959174363864363</v>
      </c>
      <c r="L179" s="416">
        <v>33.156894569487008</v>
      </c>
      <c r="M179" s="416">
        <v>2.58405327379519</v>
      </c>
      <c r="N179" s="416">
        <v>1.2379135079270533</v>
      </c>
      <c r="O179" s="416">
        <v>0</v>
      </c>
      <c r="P179" s="416">
        <v>0.43304004747799835</v>
      </c>
      <c r="Q179" s="134"/>
      <c r="R179" s="134"/>
      <c r="S179" s="134"/>
      <c r="T179" s="134"/>
    </row>
    <row r="180" spans="1:20" s="133" customFormat="1">
      <c r="A180" s="134" t="s">
        <v>1294</v>
      </c>
      <c r="B180" s="428">
        <v>13</v>
      </c>
      <c r="C180" s="429" t="s">
        <v>488</v>
      </c>
      <c r="D180" s="430">
        <f t="shared" si="90"/>
        <v>100</v>
      </c>
      <c r="E180" s="416">
        <v>0.31143710197482227</v>
      </c>
      <c r="F180" s="431">
        <f t="shared" si="87"/>
        <v>25.317487135473566</v>
      </c>
      <c r="G180" s="416">
        <v>5.2370121494410258</v>
      </c>
      <c r="H180" s="416">
        <v>8.2467703351883852</v>
      </c>
      <c r="I180" s="416">
        <v>11.833704650844155</v>
      </c>
      <c r="J180" s="431">
        <f t="shared" si="91"/>
        <v>72.700122207146563</v>
      </c>
      <c r="K180" s="416">
        <v>36.959174363864363</v>
      </c>
      <c r="L180" s="416">
        <v>33.156894569487008</v>
      </c>
      <c r="M180" s="416">
        <v>2.58405327379519</v>
      </c>
      <c r="N180" s="416">
        <v>1.2379135079270533</v>
      </c>
      <c r="O180" s="416">
        <v>0</v>
      </c>
      <c r="P180" s="416">
        <v>0.43304004747799835</v>
      </c>
      <c r="Q180" s="134"/>
      <c r="R180" s="134"/>
      <c r="S180" s="134"/>
      <c r="T180" s="134"/>
    </row>
    <row r="181" spans="1:20" s="133" customFormat="1" ht="15.75" thickBot="1">
      <c r="A181" s="134" t="s">
        <v>1295</v>
      </c>
      <c r="B181" s="432">
        <v>14</v>
      </c>
      <c r="C181" s="433" t="s">
        <v>489</v>
      </c>
      <c r="D181" s="434">
        <f t="shared" si="90"/>
        <v>100</v>
      </c>
      <c r="E181" s="422">
        <v>0.31143710197482227</v>
      </c>
      <c r="F181" s="435">
        <f t="shared" si="87"/>
        <v>25.317487135473566</v>
      </c>
      <c r="G181" s="422">
        <v>5.2370121494410258</v>
      </c>
      <c r="H181" s="422">
        <v>8.2467703351883852</v>
      </c>
      <c r="I181" s="422">
        <v>11.833704650844155</v>
      </c>
      <c r="J181" s="435">
        <f t="shared" si="91"/>
        <v>72.700122207146563</v>
      </c>
      <c r="K181" s="422">
        <v>36.959174363864363</v>
      </c>
      <c r="L181" s="422">
        <v>33.156894569487008</v>
      </c>
      <c r="M181" s="422">
        <v>2.58405327379519</v>
      </c>
      <c r="N181" s="422">
        <v>1.2379135079270533</v>
      </c>
      <c r="O181" s="422">
        <v>0</v>
      </c>
      <c r="P181" s="422">
        <v>0.43304004747799835</v>
      </c>
      <c r="Q181" s="134"/>
      <c r="R181" s="134"/>
      <c r="S181" s="134"/>
      <c r="T181" s="134"/>
    </row>
    <row r="182" spans="1:20" s="133" customFormat="1" ht="15.75" thickBot="1">
      <c r="A182" s="134" t="s">
        <v>1296</v>
      </c>
      <c r="B182" s="440" t="s">
        <v>490</v>
      </c>
      <c r="C182" s="447" t="s">
        <v>1297</v>
      </c>
      <c r="D182" s="442">
        <f t="shared" si="90"/>
        <v>100</v>
      </c>
      <c r="E182" s="443">
        <v>0.31143710197482227</v>
      </c>
      <c r="F182" s="444">
        <f t="shared" si="87"/>
        <v>25.317487135473566</v>
      </c>
      <c r="G182" s="443">
        <v>5.2370121494410258</v>
      </c>
      <c r="H182" s="443">
        <v>8.2467703351883852</v>
      </c>
      <c r="I182" s="443">
        <v>11.833704650844155</v>
      </c>
      <c r="J182" s="444">
        <f t="shared" si="91"/>
        <v>72.700122207146563</v>
      </c>
      <c r="K182" s="443">
        <v>36.959174363864363</v>
      </c>
      <c r="L182" s="443">
        <v>33.156894569487008</v>
      </c>
      <c r="M182" s="443">
        <v>2.58405327379519</v>
      </c>
      <c r="N182" s="443">
        <v>1.2379135079270533</v>
      </c>
      <c r="O182" s="443">
        <v>0</v>
      </c>
      <c r="P182" s="443">
        <v>0.43304004747799835</v>
      </c>
      <c r="Q182" s="134" t="s">
        <v>491</v>
      </c>
      <c r="R182" s="134"/>
      <c r="S182" s="134"/>
      <c r="T182" s="134"/>
    </row>
    <row r="183" spans="1:20" s="133" customFormat="1" ht="15.75" thickBot="1">
      <c r="A183" s="134" t="s">
        <v>1298</v>
      </c>
      <c r="B183" s="448" t="s">
        <v>492</v>
      </c>
      <c r="C183" s="449" t="s">
        <v>1299</v>
      </c>
      <c r="D183" s="450">
        <f t="shared" si="90"/>
        <v>100</v>
      </c>
      <c r="E183" s="451">
        <v>0.31143710197482227</v>
      </c>
      <c r="F183" s="452">
        <f t="shared" si="87"/>
        <v>25.317487135473566</v>
      </c>
      <c r="G183" s="451">
        <v>5.2370121494410258</v>
      </c>
      <c r="H183" s="451">
        <v>8.2467703351883852</v>
      </c>
      <c r="I183" s="451">
        <v>11.833704650844155</v>
      </c>
      <c r="J183" s="452">
        <f t="shared" si="91"/>
        <v>72.700122207146563</v>
      </c>
      <c r="K183" s="451">
        <v>36.959174363864363</v>
      </c>
      <c r="L183" s="451">
        <v>33.156894569487008</v>
      </c>
      <c r="M183" s="451">
        <v>2.58405327379519</v>
      </c>
      <c r="N183" s="451">
        <v>1.2379135079270533</v>
      </c>
      <c r="O183" s="451">
        <v>0</v>
      </c>
      <c r="P183" s="451">
        <v>0.43304004747799835</v>
      </c>
      <c r="Q183" s="134" t="s">
        <v>493</v>
      </c>
      <c r="R183" s="134"/>
      <c r="S183" s="134"/>
      <c r="T183" s="134"/>
    </row>
    <row r="184" spans="1:20" ht="16.5" thickTop="1" thickBot="1">
      <c r="B184" s="251" t="s">
        <v>74</v>
      </c>
      <c r="C184" s="150" t="s">
        <v>494</v>
      </c>
      <c r="D184" s="252">
        <f>D185+D187+D190+D192+D199+D198+D204+D208+D211+D227+D228</f>
        <v>194.77221606557379</v>
      </c>
      <c r="E184" s="453">
        <f>E185+E187+E190+E192+E199+E198+E204+E208+E211+E227+E228</f>
        <v>10.852559535638646</v>
      </c>
      <c r="F184" s="251">
        <f t="shared" ref="F184:P184" si="92">F185+F187+F190+F192+F199+F198+F204+F208+F211+F227+F228</f>
        <v>69.709626674449609</v>
      </c>
      <c r="G184" s="254">
        <f t="shared" si="92"/>
        <v>22.501661074542422</v>
      </c>
      <c r="H184" s="255">
        <f t="shared" si="92"/>
        <v>11.795317685274787</v>
      </c>
      <c r="I184" s="256">
        <f t="shared" si="92"/>
        <v>35.412647914632402</v>
      </c>
      <c r="J184" s="251">
        <f t="shared" si="92"/>
        <v>103.44805541199032</v>
      </c>
      <c r="K184" s="254">
        <f t="shared" si="92"/>
        <v>41.833150475450203</v>
      </c>
      <c r="L184" s="255">
        <f t="shared" si="92"/>
        <v>52.302382037178084</v>
      </c>
      <c r="M184" s="255">
        <f t="shared" si="92"/>
        <v>9.3125228993620208</v>
      </c>
      <c r="N184" s="252">
        <f t="shared" si="92"/>
        <v>3.3095542625658729</v>
      </c>
      <c r="O184" s="253">
        <f t="shared" si="92"/>
        <v>0</v>
      </c>
      <c r="P184" s="251">
        <f t="shared" si="92"/>
        <v>7.4524201809292698</v>
      </c>
      <c r="Q184" s="133"/>
    </row>
    <row r="185" spans="1:20" ht="15.75" thickTop="1">
      <c r="B185" s="454" t="s">
        <v>495</v>
      </c>
      <c r="C185" s="455" t="s">
        <v>300</v>
      </c>
      <c r="D185" s="456">
        <f>D186</f>
        <v>3.2523300000000002</v>
      </c>
      <c r="E185" s="457">
        <f>E186</f>
        <v>0.18147552698749478</v>
      </c>
      <c r="F185" s="454">
        <f t="shared" ref="F185:P185" si="93">F186</f>
        <v>1.1625478895895682</v>
      </c>
      <c r="G185" s="458">
        <f t="shared" si="93"/>
        <v>0.37500005876549436</v>
      </c>
      <c r="H185" s="459">
        <f t="shared" si="93"/>
        <v>0.19695963932398974</v>
      </c>
      <c r="I185" s="460">
        <f t="shared" si="93"/>
        <v>0.59058819150008413</v>
      </c>
      <c r="J185" s="454">
        <f t="shared" si="93"/>
        <v>1.7285805467240463</v>
      </c>
      <c r="K185" s="458">
        <f t="shared" si="93"/>
        <v>0.69884029908800505</v>
      </c>
      <c r="L185" s="459">
        <f t="shared" si="93"/>
        <v>0.87404951220441029</v>
      </c>
      <c r="M185" s="459">
        <f t="shared" si="93"/>
        <v>0.15569073543163078</v>
      </c>
      <c r="N185" s="461">
        <f t="shared" si="93"/>
        <v>5.5110403622386429E-2</v>
      </c>
      <c r="O185" s="462">
        <f t="shared" si="93"/>
        <v>0</v>
      </c>
      <c r="P185" s="454">
        <f t="shared" si="93"/>
        <v>0.12461563307650404</v>
      </c>
      <c r="Q185" s="133"/>
    </row>
    <row r="186" spans="1:20" s="133" customFormat="1" ht="15.75" thickBot="1">
      <c r="A186" s="463"/>
      <c r="B186" s="464" t="s">
        <v>496</v>
      </c>
      <c r="C186" s="191" t="s">
        <v>303</v>
      </c>
      <c r="D186" s="465">
        <v>3.2523300000000002</v>
      </c>
      <c r="E186" s="466">
        <f>IFERROR($D186*E$235/100, 0)</f>
        <v>0.18147552698749478</v>
      </c>
      <c r="F186" s="467">
        <f>SUM(G186:I186)</f>
        <v>1.1625478895895682</v>
      </c>
      <c r="G186" s="468">
        <f>IFERROR($D186*G$235/100, 0)</f>
        <v>0.37500005876549436</v>
      </c>
      <c r="H186" s="469">
        <f>IFERROR($D186*H$235/100, 0)</f>
        <v>0.19695963932398974</v>
      </c>
      <c r="I186" s="470">
        <f>IFERROR($D186*I$235/100, 0)</f>
        <v>0.59058819150008413</v>
      </c>
      <c r="J186" s="467">
        <f t="shared" ref="J186:J233" si="94">SUM(K186:M186)</f>
        <v>1.7285805467240463</v>
      </c>
      <c r="K186" s="468">
        <f t="shared" ref="K186:P186" si="95">IFERROR($D186*K$235/100, 0)</f>
        <v>0.69884029908800505</v>
      </c>
      <c r="L186" s="469">
        <f t="shared" si="95"/>
        <v>0.87404951220441029</v>
      </c>
      <c r="M186" s="469">
        <f t="shared" si="95"/>
        <v>0.15569073543163078</v>
      </c>
      <c r="N186" s="471">
        <f t="shared" si="95"/>
        <v>5.5110403622386429E-2</v>
      </c>
      <c r="O186" s="472">
        <f t="shared" si="95"/>
        <v>0</v>
      </c>
      <c r="P186" s="467">
        <f t="shared" si="95"/>
        <v>0.12461563307650404</v>
      </c>
      <c r="R186" s="134"/>
      <c r="S186" s="134"/>
      <c r="T186" s="134"/>
    </row>
    <row r="187" spans="1:20">
      <c r="A187" s="473"/>
      <c r="B187" s="262" t="s">
        <v>168</v>
      </c>
      <c r="C187" s="227" t="s">
        <v>310</v>
      </c>
      <c r="D187" s="474">
        <f>SUM(D188:D189)</f>
        <v>0</v>
      </c>
      <c r="E187" s="475">
        <f>SUM(E188:E189)</f>
        <v>0</v>
      </c>
      <c r="F187" s="476">
        <f>SUM(F188:F189)</f>
        <v>0</v>
      </c>
      <c r="G187" s="477">
        <f t="shared" ref="G187:P187" si="96">SUM(G188:G189)</f>
        <v>0</v>
      </c>
      <c r="H187" s="478">
        <f t="shared" si="96"/>
        <v>0</v>
      </c>
      <c r="I187" s="479">
        <f t="shared" si="96"/>
        <v>0</v>
      </c>
      <c r="J187" s="476">
        <f t="shared" si="94"/>
        <v>0</v>
      </c>
      <c r="K187" s="477">
        <f t="shared" si="96"/>
        <v>0</v>
      </c>
      <c r="L187" s="478">
        <f t="shared" si="96"/>
        <v>0</v>
      </c>
      <c r="M187" s="478">
        <f t="shared" si="96"/>
        <v>0</v>
      </c>
      <c r="N187" s="480">
        <f t="shared" si="96"/>
        <v>0</v>
      </c>
      <c r="O187" s="481">
        <f t="shared" si="96"/>
        <v>0</v>
      </c>
      <c r="P187" s="476">
        <f t="shared" si="96"/>
        <v>0</v>
      </c>
      <c r="Q187" s="133"/>
    </row>
    <row r="188" spans="1:20" ht="25.5">
      <c r="B188" s="283" t="s">
        <v>497</v>
      </c>
      <c r="C188" s="183" t="s">
        <v>312</v>
      </c>
      <c r="D188" s="373">
        <v>0</v>
      </c>
      <c r="E188" s="482">
        <f>IFERROR($D188*E$235/100, 0)</f>
        <v>0</v>
      </c>
      <c r="F188" s="233">
        <f>SUM(G188:I188)</f>
        <v>0</v>
      </c>
      <c r="G188" s="234">
        <f t="shared" ref="G188:I189" si="97">IFERROR($D188*G$235/100, 0)</f>
        <v>0</v>
      </c>
      <c r="H188" s="235">
        <f t="shared" si="97"/>
        <v>0</v>
      </c>
      <c r="I188" s="236">
        <f t="shared" si="97"/>
        <v>0</v>
      </c>
      <c r="J188" s="233">
        <f t="shared" si="94"/>
        <v>0</v>
      </c>
      <c r="K188" s="234">
        <f t="shared" ref="K188:P189" si="98">IFERROR($D188*K$235/100, 0)</f>
        <v>0</v>
      </c>
      <c r="L188" s="235">
        <f t="shared" si="98"/>
        <v>0</v>
      </c>
      <c r="M188" s="235">
        <f t="shared" si="98"/>
        <v>0</v>
      </c>
      <c r="N188" s="231">
        <f t="shared" si="98"/>
        <v>0</v>
      </c>
      <c r="O188" s="232">
        <f t="shared" si="98"/>
        <v>0</v>
      </c>
      <c r="P188" s="233">
        <f t="shared" si="98"/>
        <v>0</v>
      </c>
      <c r="Q188" s="133"/>
    </row>
    <row r="189" spans="1:20" ht="15.75" thickBot="1">
      <c r="B189" s="483" t="s">
        <v>498</v>
      </c>
      <c r="C189" s="484" t="s">
        <v>314</v>
      </c>
      <c r="D189" s="387">
        <v>0</v>
      </c>
      <c r="E189" s="485">
        <f>IFERROR($D189*E$235/100, 0)</f>
        <v>0</v>
      </c>
      <c r="F189" s="389">
        <f>SUM(G189:I189)</f>
        <v>0</v>
      </c>
      <c r="G189" s="390">
        <f t="shared" si="97"/>
        <v>0</v>
      </c>
      <c r="H189" s="391">
        <f t="shared" si="97"/>
        <v>0</v>
      </c>
      <c r="I189" s="392">
        <f t="shared" si="97"/>
        <v>0</v>
      </c>
      <c r="J189" s="389">
        <f t="shared" si="94"/>
        <v>0</v>
      </c>
      <c r="K189" s="390">
        <f t="shared" si="98"/>
        <v>0</v>
      </c>
      <c r="L189" s="391">
        <f t="shared" si="98"/>
        <v>0</v>
      </c>
      <c r="M189" s="391">
        <f t="shared" si="98"/>
        <v>0</v>
      </c>
      <c r="N189" s="393">
        <f t="shared" si="98"/>
        <v>0</v>
      </c>
      <c r="O189" s="388">
        <f t="shared" si="98"/>
        <v>0</v>
      </c>
      <c r="P189" s="389">
        <f t="shared" si="98"/>
        <v>0</v>
      </c>
      <c r="Q189" s="133"/>
    </row>
    <row r="190" spans="1:20">
      <c r="B190" s="157" t="s">
        <v>170</v>
      </c>
      <c r="C190" s="158" t="s">
        <v>316</v>
      </c>
      <c r="D190" s="486">
        <f>D191</f>
        <v>0</v>
      </c>
      <c r="E190" s="487">
        <f t="shared" ref="E190:P190" si="99">E191</f>
        <v>0</v>
      </c>
      <c r="F190" s="161">
        <f t="shared" ref="F190:F233" si="100">SUM(G190:I190)</f>
        <v>0</v>
      </c>
      <c r="G190" s="162">
        <f t="shared" si="99"/>
        <v>0</v>
      </c>
      <c r="H190" s="163">
        <f t="shared" si="99"/>
        <v>0</v>
      </c>
      <c r="I190" s="164">
        <f t="shared" si="99"/>
        <v>0</v>
      </c>
      <c r="J190" s="161">
        <f t="shared" si="94"/>
        <v>0</v>
      </c>
      <c r="K190" s="162">
        <f t="shared" si="99"/>
        <v>0</v>
      </c>
      <c r="L190" s="163">
        <f t="shared" si="99"/>
        <v>0</v>
      </c>
      <c r="M190" s="163">
        <f t="shared" si="99"/>
        <v>0</v>
      </c>
      <c r="N190" s="159">
        <f t="shared" si="99"/>
        <v>0</v>
      </c>
      <c r="O190" s="160">
        <f t="shared" si="99"/>
        <v>0</v>
      </c>
      <c r="P190" s="161">
        <f t="shared" si="99"/>
        <v>0</v>
      </c>
      <c r="Q190" s="133"/>
    </row>
    <row r="191" spans="1:20" ht="15.75" thickBot="1">
      <c r="B191" s="182" t="s">
        <v>499</v>
      </c>
      <c r="C191" s="183" t="s">
        <v>318</v>
      </c>
      <c r="D191" s="373">
        <v>0</v>
      </c>
      <c r="E191" s="482">
        <f>IFERROR($D191*E$235/100, 0)</f>
        <v>0</v>
      </c>
      <c r="F191" s="233">
        <f t="shared" si="100"/>
        <v>0</v>
      </c>
      <c r="G191" s="234">
        <f>IFERROR($D191*G$235/100, 0)</f>
        <v>0</v>
      </c>
      <c r="H191" s="235">
        <f>IFERROR($D191*H$235/100, 0)</f>
        <v>0</v>
      </c>
      <c r="I191" s="236">
        <f>IFERROR($D191*I$235/100, 0)</f>
        <v>0</v>
      </c>
      <c r="J191" s="233">
        <f t="shared" si="94"/>
        <v>0</v>
      </c>
      <c r="K191" s="234">
        <f t="shared" ref="K191:P191" si="101">IFERROR($D191*K$235/100, 0)</f>
        <v>0</v>
      </c>
      <c r="L191" s="235">
        <f t="shared" si="101"/>
        <v>0</v>
      </c>
      <c r="M191" s="235">
        <f t="shared" si="101"/>
        <v>0</v>
      </c>
      <c r="N191" s="231">
        <f t="shared" si="101"/>
        <v>0</v>
      </c>
      <c r="O191" s="232">
        <f t="shared" si="101"/>
        <v>0</v>
      </c>
      <c r="P191" s="233">
        <f t="shared" si="101"/>
        <v>0</v>
      </c>
      <c r="Q191" s="133"/>
    </row>
    <row r="192" spans="1:20" s="133" customFormat="1">
      <c r="A192" s="473"/>
      <c r="B192" s="374" t="s">
        <v>172</v>
      </c>
      <c r="C192" s="488" t="s">
        <v>320</v>
      </c>
      <c r="D192" s="489">
        <f>SUM(D193:D197)</f>
        <v>0.40094000000000002</v>
      </c>
      <c r="E192" s="490">
        <f>SUM(E193:E197)</f>
        <v>2.2371898851090189E-2</v>
      </c>
      <c r="F192" s="491">
        <f t="shared" si="100"/>
        <v>0.14331631502708564</v>
      </c>
      <c r="G192" s="492">
        <f>SUM(G193:G197)</f>
        <v>4.6229172181616658E-2</v>
      </c>
      <c r="H192" s="493">
        <f t="shared" ref="H192:P192" si="102">SUM(H193:H197)</f>
        <v>2.4280745739380834E-2</v>
      </c>
      <c r="I192" s="494">
        <f t="shared" si="102"/>
        <v>7.2806397106088161E-2</v>
      </c>
      <c r="J192" s="491">
        <f t="shared" si="94"/>
        <v>0.21309556053768808</v>
      </c>
      <c r="K192" s="492">
        <f t="shared" si="102"/>
        <v>8.6151475870020797E-2</v>
      </c>
      <c r="L192" s="493">
        <f t="shared" si="102"/>
        <v>0.10775087750112575</v>
      </c>
      <c r="M192" s="493">
        <f t="shared" si="102"/>
        <v>1.9193207166541541E-2</v>
      </c>
      <c r="N192" s="495">
        <f t="shared" si="102"/>
        <v>6.7938878368307082E-3</v>
      </c>
      <c r="O192" s="496">
        <f t="shared" si="102"/>
        <v>0</v>
      </c>
      <c r="P192" s="491">
        <f t="shared" si="102"/>
        <v>1.5362337747305327E-2</v>
      </c>
      <c r="R192" s="134"/>
      <c r="S192" s="134"/>
      <c r="T192" s="134"/>
    </row>
    <row r="193" spans="1:20" s="133" customFormat="1">
      <c r="A193" s="134"/>
      <c r="B193" s="190" t="s">
        <v>500</v>
      </c>
      <c r="C193" s="191" t="s">
        <v>274</v>
      </c>
      <c r="D193" s="378">
        <v>0.34722000000000003</v>
      </c>
      <c r="E193" s="497">
        <f>IFERROR($D193*E$235/100, 0)</f>
        <v>1.9374396964821509E-2</v>
      </c>
      <c r="F193" s="291">
        <f t="shared" si="100"/>
        <v>0.12411405922009448</v>
      </c>
      <c r="G193" s="380">
        <f t="shared" ref="G193:I197" si="103">IFERROR($D193*G$235/100, 0)</f>
        <v>4.003515030902613E-2</v>
      </c>
      <c r="H193" s="381">
        <f t="shared" si="103"/>
        <v>2.1027486745218271E-2</v>
      </c>
      <c r="I193" s="382">
        <f t="shared" si="103"/>
        <v>6.305142216585008E-2</v>
      </c>
      <c r="J193" s="291">
        <f t="shared" si="94"/>
        <v>0.18454392310544235</v>
      </c>
      <c r="K193" s="380">
        <f t="shared" ref="K193:P197" si="104">IFERROR($D193*K$235/100, 0)</f>
        <v>7.4608458750906922E-2</v>
      </c>
      <c r="L193" s="381">
        <f t="shared" si="104"/>
        <v>9.3313861639998205E-2</v>
      </c>
      <c r="M193" s="381">
        <f t="shared" si="104"/>
        <v>1.6621602714537224E-2</v>
      </c>
      <c r="N193" s="383">
        <f t="shared" si="104"/>
        <v>5.8836078582939055E-3</v>
      </c>
      <c r="O193" s="379">
        <f t="shared" si="104"/>
        <v>0</v>
      </c>
      <c r="P193" s="291">
        <f t="shared" si="104"/>
        <v>1.3304012851347722E-2</v>
      </c>
      <c r="R193" s="134"/>
      <c r="S193" s="134"/>
      <c r="T193" s="134"/>
    </row>
    <row r="194" spans="1:20" s="133" customFormat="1">
      <c r="A194" s="134"/>
      <c r="B194" s="190" t="s">
        <v>501</v>
      </c>
      <c r="C194" s="191" t="s">
        <v>278</v>
      </c>
      <c r="D194" s="378">
        <v>5.3719999999999997E-2</v>
      </c>
      <c r="E194" s="497">
        <f>IFERROR($D194*E$235/100, 0)</f>
        <v>2.9975018862686809E-3</v>
      </c>
      <c r="F194" s="291">
        <f t="shared" si="100"/>
        <v>1.920225580699117E-2</v>
      </c>
      <c r="G194" s="380">
        <f t="shared" si="103"/>
        <v>6.1940218725905294E-3</v>
      </c>
      <c r="H194" s="381">
        <f t="shared" si="103"/>
        <v>3.2532589941625632E-3</v>
      </c>
      <c r="I194" s="382">
        <f t="shared" si="103"/>
        <v>9.7549749402380797E-3</v>
      </c>
      <c r="J194" s="291">
        <f t="shared" si="94"/>
        <v>2.8551637432245727E-2</v>
      </c>
      <c r="K194" s="380">
        <f t="shared" si="104"/>
        <v>1.1543017119113874E-2</v>
      </c>
      <c r="L194" s="381">
        <f t="shared" si="104"/>
        <v>1.4437015861127535E-2</v>
      </c>
      <c r="M194" s="381">
        <f t="shared" si="104"/>
        <v>2.5716044520043184E-3</v>
      </c>
      <c r="N194" s="383">
        <f t="shared" si="104"/>
        <v>9.1027997853680253E-4</v>
      </c>
      <c r="O194" s="379">
        <f t="shared" si="104"/>
        <v>0</v>
      </c>
      <c r="P194" s="291">
        <f t="shared" si="104"/>
        <v>2.0583248959576048E-3</v>
      </c>
      <c r="R194" s="134"/>
      <c r="S194" s="134"/>
      <c r="T194" s="134"/>
    </row>
    <row r="195" spans="1:20" s="133" customFormat="1">
      <c r="A195" s="134"/>
      <c r="B195" s="190" t="s">
        <v>502</v>
      </c>
      <c r="C195" s="298" t="s">
        <v>324</v>
      </c>
      <c r="D195" s="378">
        <v>0</v>
      </c>
      <c r="E195" s="497">
        <f>IFERROR($D195*E$235/100, 0)</f>
        <v>0</v>
      </c>
      <c r="F195" s="291">
        <f t="shared" si="100"/>
        <v>0</v>
      </c>
      <c r="G195" s="380">
        <f t="shared" si="103"/>
        <v>0</v>
      </c>
      <c r="H195" s="381">
        <f t="shared" si="103"/>
        <v>0</v>
      </c>
      <c r="I195" s="382">
        <f t="shared" si="103"/>
        <v>0</v>
      </c>
      <c r="J195" s="291">
        <f t="shared" si="94"/>
        <v>0</v>
      </c>
      <c r="K195" s="380">
        <f t="shared" si="104"/>
        <v>0</v>
      </c>
      <c r="L195" s="381">
        <f t="shared" si="104"/>
        <v>0</v>
      </c>
      <c r="M195" s="381">
        <f t="shared" si="104"/>
        <v>0</v>
      </c>
      <c r="N195" s="383">
        <f t="shared" si="104"/>
        <v>0</v>
      </c>
      <c r="O195" s="379">
        <f t="shared" si="104"/>
        <v>0</v>
      </c>
      <c r="P195" s="291">
        <f t="shared" si="104"/>
        <v>0</v>
      </c>
      <c r="R195" s="134"/>
      <c r="S195" s="134"/>
      <c r="T195" s="134"/>
    </row>
    <row r="196" spans="1:20" s="133" customFormat="1">
      <c r="A196" s="134"/>
      <c r="B196" s="190" t="s">
        <v>503</v>
      </c>
      <c r="C196" s="498" t="s">
        <v>276</v>
      </c>
      <c r="D196" s="378">
        <v>0</v>
      </c>
      <c r="E196" s="497">
        <f>IFERROR($D196*E$235/100, 0)</f>
        <v>0</v>
      </c>
      <c r="F196" s="291">
        <f t="shared" si="100"/>
        <v>0</v>
      </c>
      <c r="G196" s="380">
        <f t="shared" si="103"/>
        <v>0</v>
      </c>
      <c r="H196" s="381">
        <f t="shared" si="103"/>
        <v>0</v>
      </c>
      <c r="I196" s="382">
        <f t="shared" si="103"/>
        <v>0</v>
      </c>
      <c r="J196" s="291">
        <f t="shared" si="94"/>
        <v>0</v>
      </c>
      <c r="K196" s="380">
        <f t="shared" si="104"/>
        <v>0</v>
      </c>
      <c r="L196" s="381">
        <f t="shared" si="104"/>
        <v>0</v>
      </c>
      <c r="M196" s="381">
        <f t="shared" si="104"/>
        <v>0</v>
      </c>
      <c r="N196" s="383">
        <f t="shared" si="104"/>
        <v>0</v>
      </c>
      <c r="O196" s="379">
        <f t="shared" si="104"/>
        <v>0</v>
      </c>
      <c r="P196" s="291">
        <f t="shared" si="104"/>
        <v>0</v>
      </c>
      <c r="R196" s="134"/>
      <c r="S196" s="134"/>
      <c r="T196" s="134"/>
    </row>
    <row r="197" spans="1:20" s="133" customFormat="1" ht="27" thickBot="1">
      <c r="A197" s="134"/>
      <c r="B197" s="190" t="s">
        <v>504</v>
      </c>
      <c r="C197" s="498" t="s">
        <v>327</v>
      </c>
      <c r="D197" s="378">
        <v>0</v>
      </c>
      <c r="E197" s="497">
        <f>IFERROR($D197*E$235/100, 0)</f>
        <v>0</v>
      </c>
      <c r="F197" s="291">
        <f t="shared" si="100"/>
        <v>0</v>
      </c>
      <c r="G197" s="380">
        <f t="shared" si="103"/>
        <v>0</v>
      </c>
      <c r="H197" s="381">
        <f t="shared" si="103"/>
        <v>0</v>
      </c>
      <c r="I197" s="382">
        <f t="shared" si="103"/>
        <v>0</v>
      </c>
      <c r="J197" s="291">
        <f t="shared" si="94"/>
        <v>0</v>
      </c>
      <c r="K197" s="380">
        <f t="shared" si="104"/>
        <v>0</v>
      </c>
      <c r="L197" s="381">
        <f t="shared" si="104"/>
        <v>0</v>
      </c>
      <c r="M197" s="381">
        <f t="shared" si="104"/>
        <v>0</v>
      </c>
      <c r="N197" s="383">
        <f t="shared" si="104"/>
        <v>0</v>
      </c>
      <c r="O197" s="379">
        <f t="shared" si="104"/>
        <v>0</v>
      </c>
      <c r="P197" s="291">
        <f t="shared" si="104"/>
        <v>0</v>
      </c>
      <c r="R197" s="134"/>
      <c r="S197" s="134"/>
      <c r="T197" s="134"/>
    </row>
    <row r="198" spans="1:20" s="133" customFormat="1" ht="15.75" thickBot="1">
      <c r="A198" s="473"/>
      <c r="B198" s="374" t="s">
        <v>174</v>
      </c>
      <c r="C198" s="499" t="s">
        <v>329</v>
      </c>
      <c r="D198" s="500">
        <v>0.28176606557377049</v>
      </c>
      <c r="E198" s="490">
        <f>IFERROR($D198*E$236/100, 0)</f>
        <v>2.6075052612527998E-4</v>
      </c>
      <c r="F198" s="491">
        <f t="shared" si="100"/>
        <v>0.18886396192492846</v>
      </c>
      <c r="G198" s="492">
        <f>IFERROR($D198*G$236/100, 0)</f>
        <v>7.6528883366424286E-2</v>
      </c>
      <c r="H198" s="493">
        <f>IFERROR($D198*H$236/100, 0)</f>
        <v>1.7063669243062948E-2</v>
      </c>
      <c r="I198" s="494">
        <f>IFERROR($D198*I$236/100, 0)</f>
        <v>9.527140931544123E-2</v>
      </c>
      <c r="J198" s="491">
        <f t="shared" si="94"/>
        <v>7.8345575163888265E-2</v>
      </c>
      <c r="K198" s="492">
        <f t="shared" ref="K198:P198" si="105">IFERROR($D198*K$236/100, 0)</f>
        <v>4.2260790897688985E-2</v>
      </c>
      <c r="L198" s="493">
        <f t="shared" si="105"/>
        <v>3.3921287218463714E-2</v>
      </c>
      <c r="M198" s="493">
        <f t="shared" si="105"/>
        <v>2.1634970477355645E-3</v>
      </c>
      <c r="N198" s="495">
        <f t="shared" si="105"/>
        <v>1.3933215439792663E-2</v>
      </c>
      <c r="O198" s="496">
        <f t="shared" si="105"/>
        <v>0</v>
      </c>
      <c r="P198" s="491">
        <f t="shared" si="105"/>
        <v>3.62562519035811E-4</v>
      </c>
      <c r="R198" s="134"/>
      <c r="S198" s="134"/>
      <c r="T198" s="134"/>
    </row>
    <row r="199" spans="1:20" s="133" customFormat="1">
      <c r="A199" s="473"/>
      <c r="B199" s="374" t="s">
        <v>176</v>
      </c>
      <c r="C199" s="488" t="s">
        <v>331</v>
      </c>
      <c r="D199" s="489">
        <f>SUM(D200:D203)</f>
        <v>138.89445000000001</v>
      </c>
      <c r="E199" s="490">
        <f>SUM(E200:E203)</f>
        <v>7.7501186870299881</v>
      </c>
      <c r="F199" s="491">
        <f t="shared" si="100"/>
        <v>49.647929245557421</v>
      </c>
      <c r="G199" s="492">
        <f>SUM(G200:G203)</f>
        <v>16.014803821322253</v>
      </c>
      <c r="H199" s="493">
        <f t="shared" ref="H199:P199" si="106">SUM(H200:H203)</f>
        <v>8.4113853071809821</v>
      </c>
      <c r="I199" s="494">
        <f t="shared" si="106"/>
        <v>25.221740117054186</v>
      </c>
      <c r="J199" s="491">
        <f t="shared" si="94"/>
        <v>73.820997352032435</v>
      </c>
      <c r="K199" s="492">
        <f t="shared" si="106"/>
        <v>29.844769435962508</v>
      </c>
      <c r="L199" s="493">
        <f t="shared" si="106"/>
        <v>37.327278065386913</v>
      </c>
      <c r="M199" s="493">
        <f t="shared" si="106"/>
        <v>6.6489498506830094</v>
      </c>
      <c r="N199" s="495">
        <f t="shared" si="106"/>
        <v>2.3535524379166231</v>
      </c>
      <c r="O199" s="496">
        <f t="shared" si="106"/>
        <v>0</v>
      </c>
      <c r="P199" s="491">
        <f t="shared" si="106"/>
        <v>5.3218522774634911</v>
      </c>
      <c r="R199" s="134"/>
      <c r="S199" s="134"/>
      <c r="T199" s="134"/>
    </row>
    <row r="200" spans="1:20" s="133" customFormat="1">
      <c r="A200" s="134"/>
      <c r="B200" s="285" t="s">
        <v>505</v>
      </c>
      <c r="C200" s="286" t="s">
        <v>333</v>
      </c>
      <c r="D200" s="378">
        <v>132.03497999999999</v>
      </c>
      <c r="E200" s="497">
        <f>IFERROR($D200*E$235/100, 0)</f>
        <v>7.3673697245615699</v>
      </c>
      <c r="F200" s="291">
        <f t="shared" si="100"/>
        <v>47.196006355751365</v>
      </c>
      <c r="G200" s="380">
        <f t="shared" ref="G200:I203" si="107">IFERROR($D200*G$235/100, 0)</f>
        <v>15.223893411523697</v>
      </c>
      <c r="H200" s="381">
        <f t="shared" si="107"/>
        <v>7.9959788948077835</v>
      </c>
      <c r="I200" s="382">
        <f t="shared" si="107"/>
        <v>23.976134049419883</v>
      </c>
      <c r="J200" s="291">
        <f t="shared" si="94"/>
        <v>70.1752583271373</v>
      </c>
      <c r="K200" s="380">
        <f t="shared" ref="K200:P203" si="108">IFERROR($D200*K$235/100, 0)</f>
        <v>28.370849487376358</v>
      </c>
      <c r="L200" s="381">
        <f t="shared" si="108"/>
        <v>35.483825399919148</v>
      </c>
      <c r="M200" s="381">
        <f t="shared" si="108"/>
        <v>6.3205834398417942</v>
      </c>
      <c r="N200" s="383">
        <f t="shared" si="108"/>
        <v>2.2373194110295449</v>
      </c>
      <c r="O200" s="379">
        <f t="shared" si="108"/>
        <v>0</v>
      </c>
      <c r="P200" s="291">
        <f t="shared" si="108"/>
        <v>5.0590261815201867</v>
      </c>
      <c r="R200" s="134"/>
      <c r="S200" s="134"/>
      <c r="T200" s="134"/>
    </row>
    <row r="201" spans="1:20" s="133" customFormat="1">
      <c r="A201" s="134"/>
      <c r="B201" s="285" t="s">
        <v>506</v>
      </c>
      <c r="C201" s="286" t="s">
        <v>335</v>
      </c>
      <c r="D201" s="378">
        <v>2.4385699999999999</v>
      </c>
      <c r="E201" s="497">
        <f>IFERROR($D201*E$235/100, 0)</f>
        <v>0.13606884167532049</v>
      </c>
      <c r="F201" s="291">
        <f t="shared" si="100"/>
        <v>0.87166874428991936</v>
      </c>
      <c r="G201" s="380">
        <f t="shared" si="107"/>
        <v>0.28117192698888843</v>
      </c>
      <c r="H201" s="381">
        <f t="shared" si="107"/>
        <v>0.14767870039826883</v>
      </c>
      <c r="I201" s="382">
        <f t="shared" si="107"/>
        <v>0.44281811690276202</v>
      </c>
      <c r="J201" s="291">
        <f t="shared" si="94"/>
        <v>1.2960753256357309</v>
      </c>
      <c r="K201" s="380">
        <f t="shared" si="108"/>
        <v>0.52398464735959638</v>
      </c>
      <c r="L201" s="381">
        <f t="shared" si="108"/>
        <v>0.65535505898119473</v>
      </c>
      <c r="M201" s="381">
        <f t="shared" si="108"/>
        <v>0.11673561929493989</v>
      </c>
      <c r="N201" s="383">
        <f t="shared" si="108"/>
        <v>4.1321322547663637E-2</v>
      </c>
      <c r="O201" s="379">
        <f t="shared" si="108"/>
        <v>0</v>
      </c>
      <c r="P201" s="291">
        <f t="shared" si="108"/>
        <v>9.3435765851365163E-2</v>
      </c>
      <c r="R201" s="134"/>
      <c r="S201" s="134"/>
      <c r="T201" s="134"/>
    </row>
    <row r="202" spans="1:20" s="133" customFormat="1">
      <c r="A202" s="134"/>
      <c r="B202" s="285" t="s">
        <v>507</v>
      </c>
      <c r="C202" s="286" t="s">
        <v>337</v>
      </c>
      <c r="D202" s="378">
        <v>3.3879999999999999</v>
      </c>
      <c r="E202" s="497">
        <f>IFERROR($D202*E$235/100, 0)</f>
        <v>0.18904572581307316</v>
      </c>
      <c r="F202" s="291">
        <f t="shared" si="100"/>
        <v>1.2110432366732335</v>
      </c>
      <c r="G202" s="380">
        <f t="shared" si="107"/>
        <v>0.39064307714699764</v>
      </c>
      <c r="H202" s="381">
        <f t="shared" si="107"/>
        <v>0.20517575339208421</v>
      </c>
      <c r="I202" s="382">
        <f t="shared" si="107"/>
        <v>0.61522440613415152</v>
      </c>
      <c r="J202" s="291">
        <f t="shared" si="94"/>
        <v>1.8006877814677686</v>
      </c>
      <c r="K202" s="380">
        <f t="shared" si="108"/>
        <v>0.72799221890465016</v>
      </c>
      <c r="L202" s="381">
        <f t="shared" si="108"/>
        <v>0.91051023338607762</v>
      </c>
      <c r="M202" s="381">
        <f t="shared" si="108"/>
        <v>0.16218532917704079</v>
      </c>
      <c r="N202" s="383">
        <f t="shared" si="108"/>
        <v>5.7409318080466995E-2</v>
      </c>
      <c r="O202" s="379">
        <f t="shared" si="108"/>
        <v>0</v>
      </c>
      <c r="P202" s="291">
        <f t="shared" si="108"/>
        <v>0.12981393796545729</v>
      </c>
      <c r="R202" s="134"/>
      <c r="S202" s="134"/>
      <c r="T202" s="134"/>
    </row>
    <row r="203" spans="1:20" s="133" customFormat="1" ht="15.75" thickBot="1">
      <c r="A203" s="134"/>
      <c r="B203" s="285" t="s">
        <v>508</v>
      </c>
      <c r="C203" s="286" t="s">
        <v>339</v>
      </c>
      <c r="D203" s="378">
        <v>1.0329000000000002</v>
      </c>
      <c r="E203" s="497">
        <f>IFERROR($D203*E$235/100, 0)</f>
        <v>5.7634394980024588E-2</v>
      </c>
      <c r="F203" s="291">
        <f t="shared" si="100"/>
        <v>0.36921090884291113</v>
      </c>
      <c r="G203" s="380">
        <f t="shared" si="107"/>
        <v>0.11909540566267235</v>
      </c>
      <c r="H203" s="381">
        <f t="shared" si="107"/>
        <v>6.255195858284647E-2</v>
      </c>
      <c r="I203" s="382">
        <f t="shared" si="107"/>
        <v>0.18756354459739233</v>
      </c>
      <c r="J203" s="291">
        <f t="shared" si="94"/>
        <v>0.54897591779163479</v>
      </c>
      <c r="K203" s="380">
        <f t="shared" si="108"/>
        <v>0.22194308232190477</v>
      </c>
      <c r="L203" s="381">
        <f t="shared" si="108"/>
        <v>0.2775873731004958</v>
      </c>
      <c r="M203" s="381">
        <f t="shared" si="108"/>
        <v>4.9445462369234194E-2</v>
      </c>
      <c r="N203" s="383">
        <f t="shared" si="108"/>
        <v>1.750238625894757E-2</v>
      </c>
      <c r="O203" s="379">
        <f t="shared" si="108"/>
        <v>0</v>
      </c>
      <c r="P203" s="291">
        <f t="shared" si="108"/>
        <v>3.9576392126481952E-2</v>
      </c>
      <c r="R203" s="134"/>
      <c r="S203" s="134"/>
      <c r="T203" s="134"/>
    </row>
    <row r="204" spans="1:20" s="133" customFormat="1">
      <c r="A204" s="473"/>
      <c r="B204" s="374" t="s">
        <v>178</v>
      </c>
      <c r="C204" s="488" t="s">
        <v>341</v>
      </c>
      <c r="D204" s="489">
        <f>SUM(D205:D207)</f>
        <v>4.7640000000000002</v>
      </c>
      <c r="E204" s="490">
        <f>SUM(E205:E207)</f>
        <v>0.26582462744199548</v>
      </c>
      <c r="F204" s="491">
        <f t="shared" si="100"/>
        <v>1.702895507529895</v>
      </c>
      <c r="G204" s="492">
        <f>SUM(G205:G207)</f>
        <v>0.54929858899890704</v>
      </c>
      <c r="H204" s="493">
        <f>SUM(H205:H207)</f>
        <v>0.28850569337659071</v>
      </c>
      <c r="I204" s="494">
        <f>SUM(I205:I207)</f>
        <v>0.86509122515439729</v>
      </c>
      <c r="J204" s="491">
        <f t="shared" si="94"/>
        <v>2.5320178839765202</v>
      </c>
      <c r="K204" s="492">
        <f t="shared" ref="K204:P204" si="109">SUM(K205:K207)</f>
        <v>1.0236584801835165</v>
      </c>
      <c r="L204" s="493">
        <f t="shared" si="109"/>
        <v>1.280304236083611</v>
      </c>
      <c r="M204" s="493">
        <f t="shared" si="109"/>
        <v>0.22805516770939266</v>
      </c>
      <c r="N204" s="495">
        <f t="shared" si="109"/>
        <v>8.0725499213502E-2</v>
      </c>
      <c r="O204" s="496">
        <f t="shared" si="109"/>
        <v>0</v>
      </c>
      <c r="P204" s="491">
        <f t="shared" si="109"/>
        <v>0.18253648183808693</v>
      </c>
      <c r="R204" s="134"/>
      <c r="S204" s="134"/>
      <c r="T204" s="134"/>
    </row>
    <row r="205" spans="1:20" s="133" customFormat="1">
      <c r="A205" s="134"/>
      <c r="B205" s="285" t="s">
        <v>509</v>
      </c>
      <c r="C205" s="286" t="s">
        <v>347</v>
      </c>
      <c r="D205" s="378">
        <v>4.7640000000000002</v>
      </c>
      <c r="E205" s="497">
        <f>IFERROR($D205*E$235/100, 0)</f>
        <v>0.26582462744199548</v>
      </c>
      <c r="F205" s="291">
        <f t="shared" si="100"/>
        <v>1.702895507529895</v>
      </c>
      <c r="G205" s="380">
        <f t="shared" ref="G205:I207" si="110">IFERROR($D205*G$235/100, 0)</f>
        <v>0.54929858899890704</v>
      </c>
      <c r="H205" s="381">
        <f t="shared" si="110"/>
        <v>0.28850569337659071</v>
      </c>
      <c r="I205" s="382">
        <f t="shared" si="110"/>
        <v>0.86509122515439729</v>
      </c>
      <c r="J205" s="291">
        <f t="shared" si="94"/>
        <v>2.5320178839765202</v>
      </c>
      <c r="K205" s="380">
        <f t="shared" ref="K205:P207" si="111">IFERROR($D205*K$235/100, 0)</f>
        <v>1.0236584801835165</v>
      </c>
      <c r="L205" s="381">
        <f t="shared" si="111"/>
        <v>1.280304236083611</v>
      </c>
      <c r="M205" s="381">
        <f t="shared" si="111"/>
        <v>0.22805516770939266</v>
      </c>
      <c r="N205" s="383">
        <f t="shared" si="111"/>
        <v>8.0725499213502E-2</v>
      </c>
      <c r="O205" s="379">
        <f t="shared" si="111"/>
        <v>0</v>
      </c>
      <c r="P205" s="291">
        <f t="shared" si="111"/>
        <v>0.18253648183808693</v>
      </c>
      <c r="R205" s="134"/>
      <c r="S205" s="134"/>
      <c r="T205" s="134"/>
    </row>
    <row r="206" spans="1:20" s="133" customFormat="1">
      <c r="A206" s="134"/>
      <c r="B206" s="297" t="s">
        <v>510</v>
      </c>
      <c r="C206" s="286" t="s">
        <v>349</v>
      </c>
      <c r="D206" s="501">
        <v>0</v>
      </c>
      <c r="E206" s="497">
        <f>IFERROR($D206*E$235/100, 0)</f>
        <v>0</v>
      </c>
      <c r="F206" s="291">
        <f t="shared" si="100"/>
        <v>0</v>
      </c>
      <c r="G206" s="380">
        <f t="shared" si="110"/>
        <v>0</v>
      </c>
      <c r="H206" s="381">
        <f t="shared" si="110"/>
        <v>0</v>
      </c>
      <c r="I206" s="382">
        <f t="shared" si="110"/>
        <v>0</v>
      </c>
      <c r="J206" s="291">
        <f t="shared" si="94"/>
        <v>0</v>
      </c>
      <c r="K206" s="380">
        <f t="shared" si="111"/>
        <v>0</v>
      </c>
      <c r="L206" s="381">
        <f t="shared" si="111"/>
        <v>0</v>
      </c>
      <c r="M206" s="381">
        <f t="shared" si="111"/>
        <v>0</v>
      </c>
      <c r="N206" s="383">
        <f t="shared" si="111"/>
        <v>0</v>
      </c>
      <c r="O206" s="379">
        <f t="shared" si="111"/>
        <v>0</v>
      </c>
      <c r="P206" s="291">
        <f t="shared" si="111"/>
        <v>0</v>
      </c>
      <c r="R206" s="134"/>
      <c r="S206" s="134"/>
      <c r="T206" s="134"/>
    </row>
    <row r="207" spans="1:20" s="133" customFormat="1" ht="15.75" thickBot="1">
      <c r="A207" s="134"/>
      <c r="B207" s="297" t="s">
        <v>511</v>
      </c>
      <c r="C207" s="298" t="s">
        <v>351</v>
      </c>
      <c r="D207" s="378">
        <v>0</v>
      </c>
      <c r="E207" s="497">
        <f>IFERROR($D207*E$235/100, 0)</f>
        <v>0</v>
      </c>
      <c r="F207" s="291">
        <f t="shared" si="100"/>
        <v>0</v>
      </c>
      <c r="G207" s="380">
        <f t="shared" si="110"/>
        <v>0</v>
      </c>
      <c r="H207" s="381">
        <f t="shared" si="110"/>
        <v>0</v>
      </c>
      <c r="I207" s="382">
        <f t="shared" si="110"/>
        <v>0</v>
      </c>
      <c r="J207" s="291">
        <f t="shared" si="94"/>
        <v>0</v>
      </c>
      <c r="K207" s="380">
        <f t="shared" si="111"/>
        <v>0</v>
      </c>
      <c r="L207" s="381">
        <f t="shared" si="111"/>
        <v>0</v>
      </c>
      <c r="M207" s="381">
        <f t="shared" si="111"/>
        <v>0</v>
      </c>
      <c r="N207" s="383">
        <f t="shared" si="111"/>
        <v>0</v>
      </c>
      <c r="O207" s="379">
        <f t="shared" si="111"/>
        <v>0</v>
      </c>
      <c r="P207" s="291">
        <f t="shared" si="111"/>
        <v>0</v>
      </c>
      <c r="R207" s="134"/>
      <c r="S207" s="134"/>
      <c r="T207" s="134"/>
    </row>
    <row r="208" spans="1:20">
      <c r="A208" s="473"/>
      <c r="B208" s="262" t="s">
        <v>180</v>
      </c>
      <c r="C208" s="227" t="s">
        <v>353</v>
      </c>
      <c r="D208" s="474">
        <f>SUM(D209:D210)</f>
        <v>0.69358999999999993</v>
      </c>
      <c r="E208" s="475">
        <f>SUM(E209:E210)</f>
        <v>3.8701365102328633E-2</v>
      </c>
      <c r="F208" s="476">
        <f t="shared" si="100"/>
        <v>0.2479242852786859</v>
      </c>
      <c r="G208" s="477">
        <f>SUM(G209:G210)</f>
        <v>7.9972293942853032E-2</v>
      </c>
      <c r="H208" s="478">
        <f t="shared" ref="H208:P208" si="112">SUM(H209:H210)</f>
        <v>4.2003497873440286E-2</v>
      </c>
      <c r="I208" s="479">
        <f t="shared" si="112"/>
        <v>0.12594849346239259</v>
      </c>
      <c r="J208" s="476">
        <f t="shared" si="94"/>
        <v>0.36863607979581747</v>
      </c>
      <c r="K208" s="477">
        <f t="shared" si="112"/>
        <v>0.14903427482587847</v>
      </c>
      <c r="L208" s="478">
        <f t="shared" si="112"/>
        <v>0.18639928948472537</v>
      </c>
      <c r="M208" s="478">
        <f t="shared" si="112"/>
        <v>3.3202515485213607E-2</v>
      </c>
      <c r="N208" s="480">
        <f t="shared" si="112"/>
        <v>1.1752812552370455E-2</v>
      </c>
      <c r="O208" s="481">
        <f t="shared" si="112"/>
        <v>0</v>
      </c>
      <c r="P208" s="476">
        <f t="shared" si="112"/>
        <v>2.6575457270797374E-2</v>
      </c>
      <c r="Q208" s="133"/>
    </row>
    <row r="209" spans="1:17">
      <c r="B209" s="283" t="s">
        <v>512</v>
      </c>
      <c r="C209" s="284" t="s">
        <v>355</v>
      </c>
      <c r="D209" s="373">
        <v>0.69358999999999993</v>
      </c>
      <c r="E209" s="482">
        <f>IFERROR($D209*E$235/100, 0)</f>
        <v>3.8701365102328633E-2</v>
      </c>
      <c r="F209" s="233">
        <f t="shared" si="100"/>
        <v>0.2479242852786859</v>
      </c>
      <c r="G209" s="234">
        <f t="shared" ref="G209:I210" si="113">IFERROR($D209*G$235/100, 0)</f>
        <v>7.9972293942853032E-2</v>
      </c>
      <c r="H209" s="235">
        <f t="shared" si="113"/>
        <v>4.2003497873440286E-2</v>
      </c>
      <c r="I209" s="236">
        <f t="shared" si="113"/>
        <v>0.12594849346239259</v>
      </c>
      <c r="J209" s="233">
        <f t="shared" si="94"/>
        <v>0.36863607979581747</v>
      </c>
      <c r="K209" s="234">
        <f t="shared" ref="K209:P210" si="114">IFERROR($D209*K$235/100, 0)</f>
        <v>0.14903427482587847</v>
      </c>
      <c r="L209" s="235">
        <f t="shared" si="114"/>
        <v>0.18639928948472537</v>
      </c>
      <c r="M209" s="235">
        <f t="shared" si="114"/>
        <v>3.3202515485213607E-2</v>
      </c>
      <c r="N209" s="231">
        <f t="shared" si="114"/>
        <v>1.1752812552370455E-2</v>
      </c>
      <c r="O209" s="232">
        <f t="shared" si="114"/>
        <v>0</v>
      </c>
      <c r="P209" s="233">
        <f t="shared" si="114"/>
        <v>2.6575457270797374E-2</v>
      </c>
      <c r="Q209" s="133"/>
    </row>
    <row r="210" spans="1:17" ht="15.75" thickBot="1">
      <c r="B210" s="313" t="s">
        <v>513</v>
      </c>
      <c r="C210" s="274" t="s">
        <v>514</v>
      </c>
      <c r="D210" s="373">
        <v>0</v>
      </c>
      <c r="E210" s="482">
        <f>IFERROR($D210*E$235/100, 0)</f>
        <v>0</v>
      </c>
      <c r="F210" s="233">
        <f t="shared" si="100"/>
        <v>0</v>
      </c>
      <c r="G210" s="234">
        <f t="shared" si="113"/>
        <v>0</v>
      </c>
      <c r="H210" s="235">
        <f t="shared" si="113"/>
        <v>0</v>
      </c>
      <c r="I210" s="236">
        <f t="shared" si="113"/>
        <v>0</v>
      </c>
      <c r="J210" s="233">
        <f t="shared" si="94"/>
        <v>0</v>
      </c>
      <c r="K210" s="234">
        <f t="shared" si="114"/>
        <v>0</v>
      </c>
      <c r="L210" s="235">
        <f t="shared" si="114"/>
        <v>0</v>
      </c>
      <c r="M210" s="235">
        <f t="shared" si="114"/>
        <v>0</v>
      </c>
      <c r="N210" s="231">
        <f t="shared" si="114"/>
        <v>0</v>
      </c>
      <c r="O210" s="232">
        <f t="shared" si="114"/>
        <v>0</v>
      </c>
      <c r="P210" s="233">
        <f t="shared" si="114"/>
        <v>0</v>
      </c>
      <c r="Q210" s="133"/>
    </row>
    <row r="211" spans="1:17">
      <c r="A211" s="473"/>
      <c r="B211" s="262" t="s">
        <v>182</v>
      </c>
      <c r="C211" s="227" t="s">
        <v>359</v>
      </c>
      <c r="D211" s="474">
        <f>SUM(D212:D226)</f>
        <v>19.77197</v>
      </c>
      <c r="E211" s="475">
        <f>SUM(E212:E226)</f>
        <v>1.1032486479941879</v>
      </c>
      <c r="F211" s="476">
        <f t="shared" si="100"/>
        <v>7.0675060638152516</v>
      </c>
      <c r="G211" s="477">
        <f>SUM(G212:G226)</f>
        <v>2.2797471080454907</v>
      </c>
      <c r="H211" s="478">
        <f t="shared" ref="H211:P211" si="115">SUM(H212:H226)</f>
        <v>1.1973815940955395</v>
      </c>
      <c r="I211" s="479">
        <f t="shared" si="115"/>
        <v>3.5903773616742209</v>
      </c>
      <c r="J211" s="476">
        <f t="shared" si="94"/>
        <v>10.508602359665666</v>
      </c>
      <c r="K211" s="477">
        <f t="shared" si="115"/>
        <v>4.2484770697804537</v>
      </c>
      <c r="L211" s="478">
        <f t="shared" si="115"/>
        <v>5.3136307612758342</v>
      </c>
      <c r="M211" s="478">
        <f t="shared" si="115"/>
        <v>0.94649452860937877</v>
      </c>
      <c r="N211" s="480">
        <f t="shared" si="115"/>
        <v>0.33503403624777189</v>
      </c>
      <c r="O211" s="481">
        <f t="shared" si="115"/>
        <v>0</v>
      </c>
      <c r="P211" s="476">
        <f t="shared" si="115"/>
        <v>0.75757889227711983</v>
      </c>
      <c r="Q211" s="133"/>
    </row>
    <row r="212" spans="1:17">
      <c r="B212" s="283" t="s">
        <v>515</v>
      </c>
      <c r="C212" s="284" t="s">
        <v>361</v>
      </c>
      <c r="D212" s="373">
        <v>6.4229899999999995</v>
      </c>
      <c r="E212" s="482">
        <f t="shared" ref="E212:E227" si="116">IFERROR($D212*E$235/100, 0)</f>
        <v>0.35839398064938338</v>
      </c>
      <c r="F212" s="233">
        <f t="shared" si="100"/>
        <v>2.2959027741203695</v>
      </c>
      <c r="G212" s="234">
        <f t="shared" ref="G212:I227" si="117">IFERROR($D212*G$235/100, 0)</f>
        <v>0.74058340557390623</v>
      </c>
      <c r="H212" s="235">
        <f t="shared" si="117"/>
        <v>0.38897338024788164</v>
      </c>
      <c r="I212" s="236">
        <f t="shared" si="117"/>
        <v>1.1663459882985814</v>
      </c>
      <c r="J212" s="233">
        <f t="shared" si="94"/>
        <v>3.4137543133086377</v>
      </c>
      <c r="K212" s="234">
        <f t="shared" ref="K212:P227" si="118">IFERROR($D212*K$235/100, 0)</f>
        <v>1.3801318601246693</v>
      </c>
      <c r="L212" s="235">
        <f t="shared" si="118"/>
        <v>1.7261505678678992</v>
      </c>
      <c r="M212" s="235">
        <f t="shared" si="118"/>
        <v>0.30747188531606878</v>
      </c>
      <c r="N212" s="231">
        <f t="shared" si="118"/>
        <v>0.10883691733697129</v>
      </c>
      <c r="O212" s="232">
        <f t="shared" si="118"/>
        <v>0</v>
      </c>
      <c r="P212" s="233">
        <f t="shared" si="118"/>
        <v>0.24610201458463765</v>
      </c>
      <c r="Q212" s="133"/>
    </row>
    <row r="213" spans="1:17">
      <c r="B213" s="283" t="s">
        <v>516</v>
      </c>
      <c r="C213" s="284" t="s">
        <v>363</v>
      </c>
      <c r="D213" s="373">
        <v>0</v>
      </c>
      <c r="E213" s="482">
        <f t="shared" si="116"/>
        <v>0</v>
      </c>
      <c r="F213" s="233">
        <f t="shared" si="100"/>
        <v>0</v>
      </c>
      <c r="G213" s="234">
        <f t="shared" si="117"/>
        <v>0</v>
      </c>
      <c r="H213" s="235">
        <f t="shared" si="117"/>
        <v>0</v>
      </c>
      <c r="I213" s="236">
        <f t="shared" si="117"/>
        <v>0</v>
      </c>
      <c r="J213" s="233">
        <f t="shared" si="94"/>
        <v>0</v>
      </c>
      <c r="K213" s="234">
        <f t="shared" si="118"/>
        <v>0</v>
      </c>
      <c r="L213" s="235">
        <f t="shared" si="118"/>
        <v>0</v>
      </c>
      <c r="M213" s="235">
        <f t="shared" si="118"/>
        <v>0</v>
      </c>
      <c r="N213" s="231">
        <f t="shared" si="118"/>
        <v>0</v>
      </c>
      <c r="O213" s="232">
        <f t="shared" si="118"/>
        <v>0</v>
      </c>
      <c r="P213" s="233">
        <f t="shared" si="118"/>
        <v>0</v>
      </c>
      <c r="Q213" s="133"/>
    </row>
    <row r="214" spans="1:17">
      <c r="B214" s="283" t="s">
        <v>517</v>
      </c>
      <c r="C214" s="284" t="s">
        <v>365</v>
      </c>
      <c r="D214" s="373">
        <v>0</v>
      </c>
      <c r="E214" s="482">
        <f t="shared" si="116"/>
        <v>0</v>
      </c>
      <c r="F214" s="233">
        <f t="shared" si="100"/>
        <v>0</v>
      </c>
      <c r="G214" s="234">
        <f t="shared" si="117"/>
        <v>0</v>
      </c>
      <c r="H214" s="235">
        <f t="shared" si="117"/>
        <v>0</v>
      </c>
      <c r="I214" s="236">
        <f t="shared" si="117"/>
        <v>0</v>
      </c>
      <c r="J214" s="233">
        <f t="shared" si="94"/>
        <v>0</v>
      </c>
      <c r="K214" s="234">
        <f t="shared" si="118"/>
        <v>0</v>
      </c>
      <c r="L214" s="235">
        <f t="shared" si="118"/>
        <v>0</v>
      </c>
      <c r="M214" s="235">
        <f t="shared" si="118"/>
        <v>0</v>
      </c>
      <c r="N214" s="231">
        <f t="shared" si="118"/>
        <v>0</v>
      </c>
      <c r="O214" s="232">
        <f t="shared" si="118"/>
        <v>0</v>
      </c>
      <c r="P214" s="233">
        <f t="shared" si="118"/>
        <v>0</v>
      </c>
      <c r="Q214" s="133"/>
    </row>
    <row r="215" spans="1:17">
      <c r="B215" s="283" t="s">
        <v>518</v>
      </c>
      <c r="C215" s="284" t="s">
        <v>367</v>
      </c>
      <c r="D215" s="373">
        <v>11.00895</v>
      </c>
      <c r="E215" s="482">
        <f t="shared" si="116"/>
        <v>0.61428422172072961</v>
      </c>
      <c r="F215" s="233">
        <f t="shared" si="100"/>
        <v>3.935157745092619</v>
      </c>
      <c r="G215" s="234">
        <f t="shared" si="117"/>
        <v>1.2693536316875562</v>
      </c>
      <c r="H215" s="235">
        <f t="shared" si="117"/>
        <v>0.66669705144798863</v>
      </c>
      <c r="I215" s="236">
        <f t="shared" si="117"/>
        <v>1.9991070619570743</v>
      </c>
      <c r="J215" s="233">
        <f t="shared" si="94"/>
        <v>5.8511457354750869</v>
      </c>
      <c r="K215" s="234">
        <f t="shared" si="118"/>
        <v>2.3655342202805043</v>
      </c>
      <c r="L215" s="235">
        <f t="shared" si="118"/>
        <v>2.9586073299396873</v>
      </c>
      <c r="M215" s="235">
        <f t="shared" si="118"/>
        <v>0.52700418525489467</v>
      </c>
      <c r="N215" s="231">
        <f t="shared" si="118"/>
        <v>0.18654554671840529</v>
      </c>
      <c r="O215" s="232">
        <f t="shared" si="118"/>
        <v>0</v>
      </c>
      <c r="P215" s="233">
        <f t="shared" si="118"/>
        <v>0.42181675099315846</v>
      </c>
      <c r="Q215" s="133"/>
    </row>
    <row r="216" spans="1:17">
      <c r="B216" s="283" t="s">
        <v>519</v>
      </c>
      <c r="C216" s="284" t="s">
        <v>369</v>
      </c>
      <c r="D216" s="373">
        <v>0</v>
      </c>
      <c r="E216" s="482">
        <f t="shared" si="116"/>
        <v>0</v>
      </c>
      <c r="F216" s="233">
        <f t="shared" si="100"/>
        <v>0</v>
      </c>
      <c r="G216" s="234">
        <f t="shared" si="117"/>
        <v>0</v>
      </c>
      <c r="H216" s="235">
        <f t="shared" si="117"/>
        <v>0</v>
      </c>
      <c r="I216" s="236">
        <f t="shared" si="117"/>
        <v>0</v>
      </c>
      <c r="J216" s="233">
        <f t="shared" si="94"/>
        <v>0</v>
      </c>
      <c r="K216" s="234">
        <f t="shared" si="118"/>
        <v>0</v>
      </c>
      <c r="L216" s="235">
        <f t="shared" si="118"/>
        <v>0</v>
      </c>
      <c r="M216" s="235">
        <f t="shared" si="118"/>
        <v>0</v>
      </c>
      <c r="N216" s="231">
        <f t="shared" si="118"/>
        <v>0</v>
      </c>
      <c r="O216" s="232">
        <f t="shared" si="118"/>
        <v>0</v>
      </c>
      <c r="P216" s="233">
        <f t="shared" si="118"/>
        <v>0</v>
      </c>
      <c r="Q216" s="133"/>
    </row>
    <row r="217" spans="1:17">
      <c r="B217" s="283" t="s">
        <v>520</v>
      </c>
      <c r="C217" s="284" t="s">
        <v>371</v>
      </c>
      <c r="D217" s="373">
        <v>2.3400300000000001</v>
      </c>
      <c r="E217" s="482">
        <f t="shared" si="116"/>
        <v>0.13057044562407485</v>
      </c>
      <c r="F217" s="233">
        <f t="shared" si="100"/>
        <v>0.83644554460226284</v>
      </c>
      <c r="G217" s="234">
        <f t="shared" si="117"/>
        <v>0.26981007078402863</v>
      </c>
      <c r="H217" s="235">
        <f t="shared" si="117"/>
        <v>0.14171116239966908</v>
      </c>
      <c r="I217" s="236">
        <f t="shared" si="117"/>
        <v>0.42492431141856513</v>
      </c>
      <c r="J217" s="233">
        <f t="shared" si="94"/>
        <v>1.2437023108819429</v>
      </c>
      <c r="K217" s="234">
        <f t="shared" si="118"/>
        <v>0.50281098937528002</v>
      </c>
      <c r="L217" s="235">
        <f t="shared" si="118"/>
        <v>0.62887286346824778</v>
      </c>
      <c r="M217" s="235">
        <f t="shared" si="118"/>
        <v>0.11201845803841522</v>
      </c>
      <c r="N217" s="231">
        <f t="shared" si="118"/>
        <v>3.9651572192395276E-2</v>
      </c>
      <c r="O217" s="232">
        <f t="shared" si="118"/>
        <v>0</v>
      </c>
      <c r="P217" s="233">
        <f t="shared" si="118"/>
        <v>8.9660126699323786E-2</v>
      </c>
      <c r="Q217" s="133"/>
    </row>
    <row r="218" spans="1:17">
      <c r="B218" s="283" t="s">
        <v>521</v>
      </c>
      <c r="C218" s="284" t="s">
        <v>373</v>
      </c>
      <c r="D218" s="373">
        <v>0</v>
      </c>
      <c r="E218" s="482">
        <f t="shared" si="116"/>
        <v>0</v>
      </c>
      <c r="F218" s="233">
        <f t="shared" si="100"/>
        <v>0</v>
      </c>
      <c r="G218" s="234">
        <f t="shared" si="117"/>
        <v>0</v>
      </c>
      <c r="H218" s="235">
        <f t="shared" si="117"/>
        <v>0</v>
      </c>
      <c r="I218" s="236">
        <f t="shared" si="117"/>
        <v>0</v>
      </c>
      <c r="J218" s="233">
        <f t="shared" si="94"/>
        <v>0</v>
      </c>
      <c r="K218" s="234">
        <f t="shared" si="118"/>
        <v>0</v>
      </c>
      <c r="L218" s="235">
        <f t="shared" si="118"/>
        <v>0</v>
      </c>
      <c r="M218" s="235">
        <f t="shared" si="118"/>
        <v>0</v>
      </c>
      <c r="N218" s="231">
        <f t="shared" si="118"/>
        <v>0</v>
      </c>
      <c r="O218" s="232">
        <f t="shared" si="118"/>
        <v>0</v>
      </c>
      <c r="P218" s="233">
        <f t="shared" si="118"/>
        <v>0</v>
      </c>
      <c r="Q218" s="133"/>
    </row>
    <row r="219" spans="1:17">
      <c r="B219" s="283" t="s">
        <v>522</v>
      </c>
      <c r="C219" s="284" t="s">
        <v>375</v>
      </c>
      <c r="D219" s="373">
        <v>0</v>
      </c>
      <c r="E219" s="482">
        <f t="shared" si="116"/>
        <v>0</v>
      </c>
      <c r="F219" s="233">
        <f t="shared" si="100"/>
        <v>0</v>
      </c>
      <c r="G219" s="234">
        <f t="shared" si="117"/>
        <v>0</v>
      </c>
      <c r="H219" s="235">
        <f t="shared" si="117"/>
        <v>0</v>
      </c>
      <c r="I219" s="236">
        <f t="shared" si="117"/>
        <v>0</v>
      </c>
      <c r="J219" s="233">
        <f t="shared" si="94"/>
        <v>0</v>
      </c>
      <c r="K219" s="234">
        <f t="shared" si="118"/>
        <v>0</v>
      </c>
      <c r="L219" s="235">
        <f t="shared" si="118"/>
        <v>0</v>
      </c>
      <c r="M219" s="235">
        <f t="shared" si="118"/>
        <v>0</v>
      </c>
      <c r="N219" s="231">
        <f t="shared" si="118"/>
        <v>0</v>
      </c>
      <c r="O219" s="232">
        <f t="shared" si="118"/>
        <v>0</v>
      </c>
      <c r="P219" s="233">
        <f t="shared" si="118"/>
        <v>0</v>
      </c>
      <c r="Q219" s="133"/>
    </row>
    <row r="220" spans="1:17">
      <c r="B220" s="283" t="s">
        <v>523</v>
      </c>
      <c r="C220" s="284" t="s">
        <v>377</v>
      </c>
      <c r="D220" s="373">
        <v>0</v>
      </c>
      <c r="E220" s="482">
        <f t="shared" si="116"/>
        <v>0</v>
      </c>
      <c r="F220" s="233">
        <f t="shared" si="100"/>
        <v>0</v>
      </c>
      <c r="G220" s="234">
        <f t="shared" si="117"/>
        <v>0</v>
      </c>
      <c r="H220" s="235">
        <f t="shared" si="117"/>
        <v>0</v>
      </c>
      <c r="I220" s="236">
        <f t="shared" si="117"/>
        <v>0</v>
      </c>
      <c r="J220" s="233">
        <f t="shared" si="94"/>
        <v>0</v>
      </c>
      <c r="K220" s="234">
        <f t="shared" si="118"/>
        <v>0</v>
      </c>
      <c r="L220" s="235">
        <f t="shared" si="118"/>
        <v>0</v>
      </c>
      <c r="M220" s="235">
        <f t="shared" si="118"/>
        <v>0</v>
      </c>
      <c r="N220" s="231">
        <f t="shared" si="118"/>
        <v>0</v>
      </c>
      <c r="O220" s="232">
        <f t="shared" si="118"/>
        <v>0</v>
      </c>
      <c r="P220" s="233">
        <f t="shared" si="118"/>
        <v>0</v>
      </c>
      <c r="Q220" s="133"/>
    </row>
    <row r="221" spans="1:17">
      <c r="B221" s="283" t="s">
        <v>524</v>
      </c>
      <c r="C221" s="284" t="s">
        <v>379</v>
      </c>
      <c r="D221" s="373">
        <v>0</v>
      </c>
      <c r="E221" s="482">
        <f t="shared" si="116"/>
        <v>0</v>
      </c>
      <c r="F221" s="233">
        <f t="shared" si="100"/>
        <v>0</v>
      </c>
      <c r="G221" s="234">
        <f t="shared" si="117"/>
        <v>0</v>
      </c>
      <c r="H221" s="235">
        <f t="shared" si="117"/>
        <v>0</v>
      </c>
      <c r="I221" s="236">
        <f t="shared" si="117"/>
        <v>0</v>
      </c>
      <c r="J221" s="233">
        <f t="shared" si="94"/>
        <v>0</v>
      </c>
      <c r="K221" s="234">
        <f t="shared" si="118"/>
        <v>0</v>
      </c>
      <c r="L221" s="235">
        <f t="shared" si="118"/>
        <v>0</v>
      </c>
      <c r="M221" s="235">
        <f t="shared" si="118"/>
        <v>0</v>
      </c>
      <c r="N221" s="231">
        <f t="shared" si="118"/>
        <v>0</v>
      </c>
      <c r="O221" s="232">
        <f t="shared" si="118"/>
        <v>0</v>
      </c>
      <c r="P221" s="233">
        <f t="shared" si="118"/>
        <v>0</v>
      </c>
      <c r="Q221" s="133"/>
    </row>
    <row r="222" spans="1:17">
      <c r="B222" s="283" t="s">
        <v>525</v>
      </c>
      <c r="C222" s="284" t="s">
        <v>381</v>
      </c>
      <c r="D222" s="373">
        <v>0</v>
      </c>
      <c r="E222" s="482">
        <f t="shared" si="116"/>
        <v>0</v>
      </c>
      <c r="F222" s="233">
        <f t="shared" si="100"/>
        <v>0</v>
      </c>
      <c r="G222" s="234">
        <f t="shared" si="117"/>
        <v>0</v>
      </c>
      <c r="H222" s="235">
        <f t="shared" si="117"/>
        <v>0</v>
      </c>
      <c r="I222" s="236">
        <f t="shared" si="117"/>
        <v>0</v>
      </c>
      <c r="J222" s="233">
        <f t="shared" si="94"/>
        <v>0</v>
      </c>
      <c r="K222" s="234">
        <f t="shared" si="118"/>
        <v>0</v>
      </c>
      <c r="L222" s="235">
        <f t="shared" si="118"/>
        <v>0</v>
      </c>
      <c r="M222" s="235">
        <f t="shared" si="118"/>
        <v>0</v>
      </c>
      <c r="N222" s="231">
        <f t="shared" si="118"/>
        <v>0</v>
      </c>
      <c r="O222" s="232">
        <f t="shared" si="118"/>
        <v>0</v>
      </c>
      <c r="P222" s="233">
        <f t="shared" si="118"/>
        <v>0</v>
      </c>
      <c r="Q222" s="133"/>
    </row>
    <row r="223" spans="1:17">
      <c r="B223" s="283" t="s">
        <v>526</v>
      </c>
      <c r="C223" s="284" t="s">
        <v>383</v>
      </c>
      <c r="D223" s="373">
        <v>0</v>
      </c>
      <c r="E223" s="482">
        <f t="shared" si="116"/>
        <v>0</v>
      </c>
      <c r="F223" s="233">
        <f t="shared" si="100"/>
        <v>0</v>
      </c>
      <c r="G223" s="234">
        <f t="shared" si="117"/>
        <v>0</v>
      </c>
      <c r="H223" s="235">
        <f t="shared" si="117"/>
        <v>0</v>
      </c>
      <c r="I223" s="236">
        <f t="shared" si="117"/>
        <v>0</v>
      </c>
      <c r="J223" s="233">
        <f t="shared" si="94"/>
        <v>0</v>
      </c>
      <c r="K223" s="234">
        <f t="shared" si="118"/>
        <v>0</v>
      </c>
      <c r="L223" s="235">
        <f t="shared" si="118"/>
        <v>0</v>
      </c>
      <c r="M223" s="235">
        <f t="shared" si="118"/>
        <v>0</v>
      </c>
      <c r="N223" s="231">
        <f t="shared" si="118"/>
        <v>0</v>
      </c>
      <c r="O223" s="232">
        <f t="shared" si="118"/>
        <v>0</v>
      </c>
      <c r="P223" s="233">
        <f t="shared" si="118"/>
        <v>0</v>
      </c>
      <c r="Q223" s="133"/>
    </row>
    <row r="224" spans="1:17">
      <c r="B224" s="283" t="s">
        <v>527</v>
      </c>
      <c r="C224" s="284" t="s">
        <v>385</v>
      </c>
      <c r="D224" s="373">
        <v>0</v>
      </c>
      <c r="E224" s="482">
        <f t="shared" si="116"/>
        <v>0</v>
      </c>
      <c r="F224" s="233">
        <f t="shared" si="100"/>
        <v>0</v>
      </c>
      <c r="G224" s="234">
        <f t="shared" si="117"/>
        <v>0</v>
      </c>
      <c r="H224" s="235">
        <f t="shared" si="117"/>
        <v>0</v>
      </c>
      <c r="I224" s="236">
        <f t="shared" si="117"/>
        <v>0</v>
      </c>
      <c r="J224" s="233">
        <f t="shared" si="94"/>
        <v>0</v>
      </c>
      <c r="K224" s="234">
        <f t="shared" si="118"/>
        <v>0</v>
      </c>
      <c r="L224" s="235">
        <f t="shared" si="118"/>
        <v>0</v>
      </c>
      <c r="M224" s="235">
        <f t="shared" si="118"/>
        <v>0</v>
      </c>
      <c r="N224" s="231">
        <f t="shared" si="118"/>
        <v>0</v>
      </c>
      <c r="O224" s="232">
        <f t="shared" si="118"/>
        <v>0</v>
      </c>
      <c r="P224" s="233">
        <f t="shared" si="118"/>
        <v>0</v>
      </c>
      <c r="Q224" s="133"/>
    </row>
    <row r="225" spans="1:17">
      <c r="B225" s="313" t="s">
        <v>528</v>
      </c>
      <c r="C225" s="274" t="s">
        <v>529</v>
      </c>
      <c r="D225" s="502">
        <v>0</v>
      </c>
      <c r="E225" s="482">
        <f t="shared" si="116"/>
        <v>0</v>
      </c>
      <c r="F225" s="233">
        <f t="shared" si="100"/>
        <v>0</v>
      </c>
      <c r="G225" s="234">
        <f t="shared" si="117"/>
        <v>0</v>
      </c>
      <c r="H225" s="235">
        <f t="shared" si="117"/>
        <v>0</v>
      </c>
      <c r="I225" s="236">
        <f t="shared" si="117"/>
        <v>0</v>
      </c>
      <c r="J225" s="233">
        <f t="shared" si="94"/>
        <v>0</v>
      </c>
      <c r="K225" s="234">
        <f t="shared" si="118"/>
        <v>0</v>
      </c>
      <c r="L225" s="235">
        <f t="shared" si="118"/>
        <v>0</v>
      </c>
      <c r="M225" s="235">
        <f t="shared" si="118"/>
        <v>0</v>
      </c>
      <c r="N225" s="231">
        <f t="shared" si="118"/>
        <v>0</v>
      </c>
      <c r="O225" s="232">
        <f t="shared" si="118"/>
        <v>0</v>
      </c>
      <c r="P225" s="233">
        <f t="shared" si="118"/>
        <v>0</v>
      </c>
      <c r="Q225" s="133"/>
    </row>
    <row r="226" spans="1:17" ht="15.75" thickBot="1">
      <c r="B226" s="321" t="s">
        <v>530</v>
      </c>
      <c r="C226" s="322" t="s">
        <v>387</v>
      </c>
      <c r="D226" s="373">
        <v>0</v>
      </c>
      <c r="E226" s="482">
        <f t="shared" si="116"/>
        <v>0</v>
      </c>
      <c r="F226" s="233">
        <f t="shared" si="100"/>
        <v>0</v>
      </c>
      <c r="G226" s="234">
        <f t="shared" si="117"/>
        <v>0</v>
      </c>
      <c r="H226" s="235">
        <f t="shared" si="117"/>
        <v>0</v>
      </c>
      <c r="I226" s="236">
        <f t="shared" si="117"/>
        <v>0</v>
      </c>
      <c r="J226" s="233">
        <f t="shared" si="94"/>
        <v>0</v>
      </c>
      <c r="K226" s="234">
        <f t="shared" si="118"/>
        <v>0</v>
      </c>
      <c r="L226" s="235">
        <f t="shared" si="118"/>
        <v>0</v>
      </c>
      <c r="M226" s="235">
        <f t="shared" si="118"/>
        <v>0</v>
      </c>
      <c r="N226" s="231">
        <f t="shared" si="118"/>
        <v>0</v>
      </c>
      <c r="O226" s="232">
        <f t="shared" si="118"/>
        <v>0</v>
      </c>
      <c r="P226" s="233">
        <f t="shared" si="118"/>
        <v>0</v>
      </c>
      <c r="Q226" s="133"/>
    </row>
    <row r="227" spans="1:17" ht="15.75" thickBot="1">
      <c r="A227" s="473"/>
      <c r="B227" s="262" t="s">
        <v>184</v>
      </c>
      <c r="C227" s="227" t="s">
        <v>389</v>
      </c>
      <c r="D227" s="503">
        <v>0</v>
      </c>
      <c r="E227" s="475">
        <f t="shared" si="116"/>
        <v>0</v>
      </c>
      <c r="F227" s="476">
        <f t="shared" si="100"/>
        <v>0</v>
      </c>
      <c r="G227" s="477">
        <f t="shared" si="117"/>
        <v>0</v>
      </c>
      <c r="H227" s="478">
        <f t="shared" si="117"/>
        <v>0</v>
      </c>
      <c r="I227" s="479">
        <f t="shared" si="117"/>
        <v>0</v>
      </c>
      <c r="J227" s="476">
        <f t="shared" si="94"/>
        <v>0</v>
      </c>
      <c r="K227" s="477">
        <f t="shared" si="118"/>
        <v>0</v>
      </c>
      <c r="L227" s="478">
        <f t="shared" si="118"/>
        <v>0</v>
      </c>
      <c r="M227" s="478">
        <f t="shared" si="118"/>
        <v>0</v>
      </c>
      <c r="N227" s="480">
        <f t="shared" si="118"/>
        <v>0</v>
      </c>
      <c r="O227" s="504">
        <f t="shared" si="118"/>
        <v>0</v>
      </c>
      <c r="P227" s="476">
        <f t="shared" si="118"/>
        <v>0</v>
      </c>
      <c r="Q227" s="133"/>
    </row>
    <row r="228" spans="1:17">
      <c r="A228" s="473"/>
      <c r="B228" s="262" t="s">
        <v>186</v>
      </c>
      <c r="C228" s="227" t="s">
        <v>391</v>
      </c>
      <c r="D228" s="474">
        <f>SUM(D229:D233)</f>
        <v>26.713169999999998</v>
      </c>
      <c r="E228" s="475">
        <f>SUM(E229:E233)</f>
        <v>1.4905580317054343</v>
      </c>
      <c r="F228" s="476">
        <f t="shared" si="100"/>
        <v>9.5486434057267751</v>
      </c>
      <c r="G228" s="477">
        <f>SUM(G229:G233)</f>
        <v>3.0800811479193806</v>
      </c>
      <c r="H228" s="478">
        <f t="shared" ref="H228:P228" si="119">SUM(H229:H233)</f>
        <v>1.6177375384418011</v>
      </c>
      <c r="I228" s="479">
        <f t="shared" si="119"/>
        <v>4.850824719365594</v>
      </c>
      <c r="J228" s="476">
        <f t="shared" si="94"/>
        <v>14.197780054094258</v>
      </c>
      <c r="K228" s="477">
        <f t="shared" si="119"/>
        <v>5.7399586488421281</v>
      </c>
      <c r="L228" s="478">
        <f t="shared" si="119"/>
        <v>7.1790480080230124</v>
      </c>
      <c r="M228" s="478">
        <f t="shared" si="119"/>
        <v>1.2787733972291175</v>
      </c>
      <c r="N228" s="480">
        <f t="shared" si="119"/>
        <v>0.45265196973659633</v>
      </c>
      <c r="O228" s="481">
        <f t="shared" si="119"/>
        <v>0</v>
      </c>
      <c r="P228" s="476">
        <f t="shared" si="119"/>
        <v>1.0235365387369286</v>
      </c>
      <c r="Q228" s="133"/>
    </row>
    <row r="229" spans="1:17">
      <c r="B229" s="505" t="s">
        <v>531</v>
      </c>
      <c r="C229" s="401" t="s">
        <v>393</v>
      </c>
      <c r="D229" s="506">
        <v>0</v>
      </c>
      <c r="E229" s="507">
        <f>IFERROR($D229*E$235/100, 0)</f>
        <v>0</v>
      </c>
      <c r="F229" s="229">
        <f t="shared" si="100"/>
        <v>0</v>
      </c>
      <c r="G229" s="508">
        <f t="shared" ref="G229:I233" si="120">IFERROR($D229*G$235/100, 0)</f>
        <v>0</v>
      </c>
      <c r="H229" s="509">
        <f t="shared" si="120"/>
        <v>0</v>
      </c>
      <c r="I229" s="510">
        <f t="shared" si="120"/>
        <v>0</v>
      </c>
      <c r="J229" s="229">
        <f t="shared" si="94"/>
        <v>0</v>
      </c>
      <c r="K229" s="508">
        <f t="shared" ref="K229:P233" si="121">IFERROR($D229*K$235/100, 0)</f>
        <v>0</v>
      </c>
      <c r="L229" s="509">
        <f t="shared" si="121"/>
        <v>0</v>
      </c>
      <c r="M229" s="509">
        <f t="shared" si="121"/>
        <v>0</v>
      </c>
      <c r="N229" s="511">
        <f t="shared" si="121"/>
        <v>0</v>
      </c>
      <c r="O229" s="512">
        <f t="shared" si="121"/>
        <v>0</v>
      </c>
      <c r="P229" s="229">
        <f t="shared" si="121"/>
        <v>0</v>
      </c>
      <c r="Q229" s="133"/>
    </row>
    <row r="230" spans="1:17">
      <c r="B230" s="400" t="s">
        <v>532</v>
      </c>
      <c r="C230" s="407" t="s">
        <v>395</v>
      </c>
      <c r="D230" s="506">
        <v>0.78685000000000016</v>
      </c>
      <c r="E230" s="507">
        <f>IFERROR($D230*E$235/100, 0)</f>
        <v>4.3905144438021446E-2</v>
      </c>
      <c r="F230" s="229">
        <f t="shared" si="100"/>
        <v>0.28126014485724138</v>
      </c>
      <c r="G230" s="508">
        <f t="shared" si="120"/>
        <v>9.0725355741769528E-2</v>
      </c>
      <c r="H230" s="509">
        <f t="shared" si="120"/>
        <v>4.7651281451169272E-2</v>
      </c>
      <c r="I230" s="510">
        <f t="shared" si="120"/>
        <v>0.14288350766430258</v>
      </c>
      <c r="J230" s="229">
        <f t="shared" si="94"/>
        <v>0.41820282787718827</v>
      </c>
      <c r="K230" s="508">
        <f t="shared" si="121"/>
        <v>0.1690733994820319</v>
      </c>
      <c r="L230" s="509">
        <f t="shared" si="121"/>
        <v>0.21146250801057714</v>
      </c>
      <c r="M230" s="509">
        <f t="shared" si="121"/>
        <v>3.7666920384579271E-2</v>
      </c>
      <c r="N230" s="511">
        <f t="shared" si="121"/>
        <v>1.3333093840500432E-2</v>
      </c>
      <c r="O230" s="512">
        <f t="shared" si="121"/>
        <v>0</v>
      </c>
      <c r="P230" s="229">
        <f t="shared" si="121"/>
        <v>3.0148788987048428E-2</v>
      </c>
      <c r="Q230" s="133"/>
    </row>
    <row r="231" spans="1:17">
      <c r="B231" s="283" t="s">
        <v>533</v>
      </c>
      <c r="C231" s="284" t="s">
        <v>397</v>
      </c>
      <c r="D231" s="506">
        <v>0</v>
      </c>
      <c r="E231" s="507">
        <f>IFERROR($D231*E$235/100, 0)</f>
        <v>0</v>
      </c>
      <c r="F231" s="229">
        <f t="shared" si="100"/>
        <v>0</v>
      </c>
      <c r="G231" s="508">
        <f t="shared" si="120"/>
        <v>0</v>
      </c>
      <c r="H231" s="509">
        <f t="shared" si="120"/>
        <v>0</v>
      </c>
      <c r="I231" s="510">
        <f t="shared" si="120"/>
        <v>0</v>
      </c>
      <c r="J231" s="229">
        <f t="shared" si="94"/>
        <v>0</v>
      </c>
      <c r="K231" s="508">
        <f t="shared" si="121"/>
        <v>0</v>
      </c>
      <c r="L231" s="509">
        <f t="shared" si="121"/>
        <v>0</v>
      </c>
      <c r="M231" s="509">
        <f t="shared" si="121"/>
        <v>0</v>
      </c>
      <c r="N231" s="511">
        <f t="shared" si="121"/>
        <v>0</v>
      </c>
      <c r="O231" s="512">
        <f t="shared" si="121"/>
        <v>0</v>
      </c>
      <c r="P231" s="229">
        <f t="shared" si="121"/>
        <v>0</v>
      </c>
      <c r="Q231" s="133"/>
    </row>
    <row r="232" spans="1:17">
      <c r="B232" s="283" t="s">
        <v>534</v>
      </c>
      <c r="C232" s="274" t="s">
        <v>399</v>
      </c>
      <c r="D232" s="513">
        <v>24.340239999999998</v>
      </c>
      <c r="E232" s="514">
        <f>IFERROR($D232*E$235/100, 0)</f>
        <v>1.3581518114711912</v>
      </c>
      <c r="F232" s="515">
        <f t="shared" si="100"/>
        <v>8.7004377305204539</v>
      </c>
      <c r="G232" s="516">
        <f t="shared" si="120"/>
        <v>2.8064776422952882</v>
      </c>
      <c r="H232" s="517">
        <f t="shared" si="120"/>
        <v>1.4740339668666302</v>
      </c>
      <c r="I232" s="518">
        <f t="shared" si="120"/>
        <v>4.4199261213585359</v>
      </c>
      <c r="J232" s="515">
        <f t="shared" si="94"/>
        <v>12.936591725499715</v>
      </c>
      <c r="K232" s="516">
        <f t="shared" si="121"/>
        <v>5.2300783135394688</v>
      </c>
      <c r="L232" s="517">
        <f t="shared" si="121"/>
        <v>6.5413334129495695</v>
      </c>
      <c r="M232" s="517">
        <f t="shared" si="121"/>
        <v>1.1651799990106775</v>
      </c>
      <c r="N232" s="519">
        <f t="shared" si="121"/>
        <v>0.41244291036449404</v>
      </c>
      <c r="O232" s="520">
        <f t="shared" si="121"/>
        <v>0</v>
      </c>
      <c r="P232" s="515">
        <f t="shared" si="121"/>
        <v>0.93261582214413863</v>
      </c>
      <c r="Q232" s="133"/>
    </row>
    <row r="233" spans="1:17" ht="15.75" thickBot="1">
      <c r="B233" s="283" t="s">
        <v>535</v>
      </c>
      <c r="C233" s="274" t="s">
        <v>401</v>
      </c>
      <c r="D233" s="513">
        <v>1.5860800000000002</v>
      </c>
      <c r="E233" s="514">
        <f>IFERROR($D233*E$235/100, 0)</f>
        <v>8.8501075796221698E-2</v>
      </c>
      <c r="F233" s="515">
        <f t="shared" si="100"/>
        <v>0.5669455303490798</v>
      </c>
      <c r="G233" s="516">
        <f t="shared" si="120"/>
        <v>0.18287814988232295</v>
      </c>
      <c r="H233" s="517">
        <f t="shared" si="120"/>
        <v>9.605229012400146E-2</v>
      </c>
      <c r="I233" s="518">
        <f t="shared" si="120"/>
        <v>0.28801509034275535</v>
      </c>
      <c r="J233" s="515">
        <f t="shared" si="94"/>
        <v>0.84298550071735501</v>
      </c>
      <c r="K233" s="516">
        <f t="shared" si="121"/>
        <v>0.34080693582062799</v>
      </c>
      <c r="L233" s="517">
        <f t="shared" si="121"/>
        <v>0.42625208706286605</v>
      </c>
      <c r="M233" s="517">
        <f t="shared" si="121"/>
        <v>7.5926477833860945E-2</v>
      </c>
      <c r="N233" s="519">
        <f t="shared" si="121"/>
        <v>2.6875965531601861E-2</v>
      </c>
      <c r="O233" s="520">
        <f t="shared" si="121"/>
        <v>0</v>
      </c>
      <c r="P233" s="515">
        <f t="shared" si="121"/>
        <v>6.0771927605741585E-2</v>
      </c>
      <c r="Q233" s="133"/>
    </row>
    <row r="234" spans="1:17" ht="102.75" thickBot="1">
      <c r="B234" s="138" t="s">
        <v>76</v>
      </c>
      <c r="C234" s="139" t="s">
        <v>536</v>
      </c>
      <c r="D234" s="140" t="s">
        <v>452</v>
      </c>
      <c r="E234" s="141" t="s">
        <v>253</v>
      </c>
      <c r="F234" s="142" t="s">
        <v>254</v>
      </c>
      <c r="G234" s="143" t="s">
        <v>255</v>
      </c>
      <c r="H234" s="144" t="s">
        <v>256</v>
      </c>
      <c r="I234" s="145" t="s">
        <v>257</v>
      </c>
      <c r="J234" s="146" t="s">
        <v>258</v>
      </c>
      <c r="K234" s="143" t="s">
        <v>259</v>
      </c>
      <c r="L234" s="144" t="s">
        <v>260</v>
      </c>
      <c r="M234" s="145" t="s">
        <v>261</v>
      </c>
      <c r="N234" s="148" t="s">
        <v>262</v>
      </c>
      <c r="O234" s="141" t="s">
        <v>453</v>
      </c>
      <c r="P234" s="142" t="s">
        <v>454</v>
      </c>
      <c r="Q234" s="133"/>
    </row>
    <row r="235" spans="1:17" ht="25.5">
      <c r="B235" s="521" t="s">
        <v>209</v>
      </c>
      <c r="C235" s="522" t="s">
        <v>537</v>
      </c>
      <c r="D235" s="159">
        <f>ROUND((E235+F235+J235+N235+O235+P235),1)</f>
        <v>100</v>
      </c>
      <c r="E235" s="160">
        <f>IFERROR((E23+E24)/($D$23+$D$24)*100, 0)</f>
        <v>5.5798620369856309</v>
      </c>
      <c r="F235" s="161">
        <f>SUM(G235:I235)</f>
        <v>35.745077823885282</v>
      </c>
      <c r="G235" s="162">
        <f>IFERROR((G23+G24)/($D$23+$D$24)*100, 0)</f>
        <v>11.530197082260852</v>
      </c>
      <c r="H235" s="163">
        <f>IFERROR((H23+H24)/($D$23+$D$24)*100, 0)</f>
        <v>6.0559549407344813</v>
      </c>
      <c r="I235" s="164">
        <f>IFERROR((I23+I24)/($D$23+$D$24)*100, 0)</f>
        <v>18.15892580088995</v>
      </c>
      <c r="J235" s="161">
        <f>SUM(K235:M235)</f>
        <v>53.148990007903443</v>
      </c>
      <c r="K235" s="162">
        <f t="shared" ref="K235:P235" si="122">IFERROR((K23+K24)/($D$23+$D$24)*100, 0)</f>
        <v>21.487373639452485</v>
      </c>
      <c r="L235" s="163">
        <f t="shared" si="122"/>
        <v>26.874564149530038</v>
      </c>
      <c r="M235" s="163">
        <f t="shared" si="122"/>
        <v>4.7870522189209206</v>
      </c>
      <c r="N235" s="159">
        <f t="shared" si="122"/>
        <v>1.6944899079240554</v>
      </c>
      <c r="O235" s="160">
        <f t="shared" si="122"/>
        <v>0</v>
      </c>
      <c r="P235" s="161">
        <f t="shared" si="122"/>
        <v>3.8315802233015726</v>
      </c>
      <c r="Q235" s="133"/>
    </row>
    <row r="236" spans="1:17" ht="15.75" thickBot="1">
      <c r="B236" s="523" t="s">
        <v>211</v>
      </c>
      <c r="C236" s="524" t="s">
        <v>538</v>
      </c>
      <c r="D236" s="525">
        <f>ROUND((E236+F236+J236+N236+O236+P236),1)</f>
        <v>100</v>
      </c>
      <c r="E236" s="526">
        <f>'6'!E132</f>
        <v>9.2541493807745859E-2</v>
      </c>
      <c r="F236" s="527">
        <f>SUM(G236:I236)</f>
        <v>67.028640067191162</v>
      </c>
      <c r="G236" s="528">
        <f>'6'!G132</f>
        <v>27.160432967889776</v>
      </c>
      <c r="H236" s="529">
        <f>'6'!H132</f>
        <v>6.055970298735434</v>
      </c>
      <c r="I236" s="530">
        <f>'6'!I132</f>
        <v>33.812236800565955</v>
      </c>
      <c r="J236" s="527">
        <f>SUM(K236:M236)</f>
        <v>27.805184774238278</v>
      </c>
      <c r="K236" s="528">
        <f>'6'!K132</f>
        <v>14.998538170887187</v>
      </c>
      <c r="L236" s="529">
        <f>'6'!L132</f>
        <v>12.038812107976367</v>
      </c>
      <c r="M236" s="529">
        <f>'6'!M132</f>
        <v>0.76783449537472048</v>
      </c>
      <c r="N236" s="525">
        <f>'6'!N132</f>
        <v>4.9449586526397171</v>
      </c>
      <c r="O236" s="526">
        <f>'6'!O132</f>
        <v>0</v>
      </c>
      <c r="P236" s="527">
        <f>'6'!P132</f>
        <v>0.12867501212309287</v>
      </c>
      <c r="Q236" s="133"/>
    </row>
    <row r="238" spans="1:17">
      <c r="C238" s="531" t="s">
        <v>539</v>
      </c>
    </row>
    <row r="239" spans="1:17">
      <c r="C239" s="532" t="s">
        <v>540</v>
      </c>
    </row>
  </sheetData>
  <conditionalFormatting sqref="D9:P236">
    <cfRule type="cellIs" dxfId="0" priority="1" operator="lessThan">
      <formula>0</formula>
    </cfRule>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112EC-79E3-4032-B326-7F98262B498A}">
  <sheetPr codeName="Sheet99">
    <tabColor theme="0" tint="-0.14999847407452621"/>
  </sheetPr>
  <dimension ref="A1:G54"/>
  <sheetViews>
    <sheetView showGridLines="0" workbookViewId="0">
      <selection activeCell="D91" sqref="D91:K95"/>
    </sheetView>
  </sheetViews>
  <sheetFormatPr defaultRowHeight="15"/>
  <cols>
    <col min="2" max="2" width="9.140625" style="133"/>
    <col min="3" max="3" width="51.5703125" style="133" customWidth="1"/>
    <col min="4" max="4" width="22.5703125" style="133" customWidth="1"/>
    <col min="5" max="5" width="22.7109375" style="133" customWidth="1"/>
  </cols>
  <sheetData>
    <row r="1" spans="1:5">
      <c r="A1" s="533"/>
      <c r="B1" s="533"/>
      <c r="C1" s="533"/>
      <c r="D1" s="534"/>
      <c r="E1" s="533"/>
    </row>
    <row r="2" spans="1:5" ht="72">
      <c r="A2" s="533"/>
      <c r="B2" s="533"/>
      <c r="C2" s="533"/>
      <c r="D2" s="534"/>
      <c r="E2" s="535" t="s">
        <v>541</v>
      </c>
    </row>
    <row r="3" spans="1:5">
      <c r="A3" s="533"/>
      <c r="B3" s="533"/>
      <c r="C3" s="28" t="s">
        <v>1251</v>
      </c>
      <c r="D3" s="534"/>
      <c r="E3" s="533"/>
    </row>
    <row r="4" spans="1:5">
      <c r="A4" s="533"/>
      <c r="B4" s="533"/>
      <c r="C4" s="28" t="s">
        <v>1252</v>
      </c>
      <c r="D4" s="534"/>
      <c r="E4" s="533"/>
    </row>
    <row r="5" spans="1:5">
      <c r="A5" s="533"/>
      <c r="B5" s="533"/>
      <c r="C5" s="533"/>
      <c r="D5" s="534"/>
      <c r="E5" s="533"/>
    </row>
    <row r="6" spans="1:5" ht="47.25">
      <c r="A6" s="533"/>
      <c r="B6" s="533"/>
      <c r="C6" s="536" t="s">
        <v>542</v>
      </c>
      <c r="D6" s="534"/>
      <c r="E6" s="533"/>
    </row>
    <row r="7" spans="1:5" ht="15.75" thickBot="1">
      <c r="A7" s="533"/>
      <c r="B7" s="533"/>
      <c r="C7" s="533"/>
      <c r="D7" s="534"/>
      <c r="E7" s="533"/>
    </row>
    <row r="8" spans="1:5" ht="15.75" thickBot="1">
      <c r="A8" s="533"/>
      <c r="B8" s="537" t="s">
        <v>2</v>
      </c>
      <c r="C8" s="538" t="s">
        <v>89</v>
      </c>
      <c r="D8" s="539" t="s">
        <v>46</v>
      </c>
      <c r="E8" s="540" t="s">
        <v>90</v>
      </c>
    </row>
    <row r="9" spans="1:5" ht="25.5" thickTop="1" thickBot="1">
      <c r="A9" s="533"/>
      <c r="B9" s="541" t="s">
        <v>543</v>
      </c>
      <c r="C9" s="542" t="s">
        <v>544</v>
      </c>
      <c r="D9" s="543">
        <f>+'2'!D10</f>
        <v>13335.754000000001</v>
      </c>
      <c r="E9" s="544" t="s">
        <v>545</v>
      </c>
    </row>
    <row r="10" spans="1:5" ht="37.5" thickTop="1" thickBot="1">
      <c r="A10" s="533"/>
      <c r="B10" s="541" t="s">
        <v>48</v>
      </c>
      <c r="C10" s="542" t="s">
        <v>546</v>
      </c>
      <c r="D10" s="543">
        <f>SUM(D11:D12)+D16+D17</f>
        <v>3023.539949445003</v>
      </c>
      <c r="E10" s="544" t="s">
        <v>547</v>
      </c>
    </row>
    <row r="11" spans="1:5" ht="24.75" thickTop="1">
      <c r="A11" s="533"/>
      <c r="B11" s="545" t="s">
        <v>93</v>
      </c>
      <c r="C11" s="546" t="s">
        <v>548</v>
      </c>
      <c r="D11" s="547">
        <f>'7'!F8</f>
        <v>1457.8496739619211</v>
      </c>
      <c r="E11" s="128" t="s">
        <v>547</v>
      </c>
    </row>
    <row r="12" spans="1:5" ht="24">
      <c r="A12" s="533"/>
      <c r="B12" s="67" t="s">
        <v>99</v>
      </c>
      <c r="C12" s="89" t="s">
        <v>549</v>
      </c>
      <c r="D12" s="90">
        <f>'7'!J8</f>
        <v>1561.601575800976</v>
      </c>
      <c r="E12" s="70" t="s">
        <v>547</v>
      </c>
    </row>
    <row r="13" spans="1:5" ht="24">
      <c r="A13" s="533"/>
      <c r="B13" s="67" t="s">
        <v>101</v>
      </c>
      <c r="C13" s="89" t="s">
        <v>550</v>
      </c>
      <c r="D13" s="90">
        <f>'7'!K8</f>
        <v>879.40259433068184</v>
      </c>
      <c r="E13" s="70" t="s">
        <v>547</v>
      </c>
    </row>
    <row r="14" spans="1:5">
      <c r="A14" s="533"/>
      <c r="B14" s="67" t="s">
        <v>107</v>
      </c>
      <c r="C14" s="89" t="s">
        <v>551</v>
      </c>
      <c r="D14" s="90">
        <f>'7'!L8</f>
        <v>664.04632162579787</v>
      </c>
      <c r="E14" s="70" t="s">
        <v>547</v>
      </c>
    </row>
    <row r="15" spans="1:5" ht="24">
      <c r="A15" s="533"/>
      <c r="B15" s="67" t="s">
        <v>114</v>
      </c>
      <c r="C15" s="89" t="s">
        <v>552</v>
      </c>
      <c r="D15" s="90">
        <f>'7'!M8</f>
        <v>18.152659844496064</v>
      </c>
      <c r="E15" s="70" t="s">
        <v>547</v>
      </c>
    </row>
    <row r="16" spans="1:5" ht="24">
      <c r="A16" s="533"/>
      <c r="B16" s="71" t="s">
        <v>121</v>
      </c>
      <c r="C16" s="89" t="s">
        <v>553</v>
      </c>
      <c r="D16" s="90">
        <f>'7'!N8</f>
        <v>2.7019076889153051</v>
      </c>
      <c r="E16" s="70" t="s">
        <v>547</v>
      </c>
    </row>
    <row r="17" spans="1:7" ht="24.75" thickBot="1">
      <c r="A17" s="533"/>
      <c r="B17" s="71" t="s">
        <v>128</v>
      </c>
      <c r="C17" s="98" t="s">
        <v>554</v>
      </c>
      <c r="D17" s="99">
        <f>'7'!E8</f>
        <v>1.3867919931905541</v>
      </c>
      <c r="E17" s="74" t="s">
        <v>547</v>
      </c>
    </row>
    <row r="18" spans="1:7" ht="24">
      <c r="A18" s="533"/>
      <c r="B18" s="63" t="s">
        <v>50</v>
      </c>
      <c r="C18" s="548" t="s">
        <v>555</v>
      </c>
      <c r="D18" s="88">
        <f>SUM(D19:D28)</f>
        <v>10260.07814244246</v>
      </c>
      <c r="E18" s="66"/>
    </row>
    <row r="19" spans="1:7">
      <c r="A19" s="533"/>
      <c r="B19" s="67" t="s">
        <v>52</v>
      </c>
      <c r="C19" s="549" t="s">
        <v>556</v>
      </c>
      <c r="D19" s="550">
        <v>7263.7383374281726</v>
      </c>
      <c r="E19" s="70"/>
      <c r="G19" s="135"/>
    </row>
    <row r="20" spans="1:7" ht="24">
      <c r="A20" s="533"/>
      <c r="B20" s="67" t="s">
        <v>138</v>
      </c>
      <c r="C20" s="549" t="s">
        <v>557</v>
      </c>
      <c r="D20" s="550">
        <v>0</v>
      </c>
      <c r="E20" s="70"/>
    </row>
    <row r="21" spans="1:7">
      <c r="A21" s="533"/>
      <c r="B21" s="67" t="s">
        <v>299</v>
      </c>
      <c r="C21" s="549" t="s">
        <v>558</v>
      </c>
      <c r="D21" s="550">
        <v>0</v>
      </c>
      <c r="E21" s="70"/>
    </row>
    <row r="22" spans="1:7">
      <c r="A22" s="533"/>
      <c r="B22" s="67" t="s">
        <v>304</v>
      </c>
      <c r="C22" s="549" t="s">
        <v>559</v>
      </c>
      <c r="D22" s="550">
        <v>0</v>
      </c>
      <c r="E22" s="70"/>
    </row>
    <row r="23" spans="1:7">
      <c r="A23" s="533"/>
      <c r="B23" s="67" t="s">
        <v>309</v>
      </c>
      <c r="C23" s="549" t="s">
        <v>560</v>
      </c>
      <c r="D23" s="550">
        <v>0</v>
      </c>
      <c r="E23" s="70"/>
    </row>
    <row r="24" spans="1:7">
      <c r="A24" s="533"/>
      <c r="B24" s="67" t="s">
        <v>315</v>
      </c>
      <c r="C24" s="549" t="s">
        <v>561</v>
      </c>
      <c r="D24" s="550">
        <v>0</v>
      </c>
      <c r="E24" s="70"/>
    </row>
    <row r="25" spans="1:7" ht="24">
      <c r="A25" s="533"/>
      <c r="B25" s="67" t="s">
        <v>319</v>
      </c>
      <c r="C25" s="549" t="s">
        <v>562</v>
      </c>
      <c r="D25" s="550">
        <v>0</v>
      </c>
      <c r="E25" s="70"/>
    </row>
    <row r="26" spans="1:7">
      <c r="A26" s="533"/>
      <c r="B26" s="67" t="s">
        <v>328</v>
      </c>
      <c r="C26" s="549" t="s">
        <v>563</v>
      </c>
      <c r="D26" s="550">
        <v>2523.1752099999999</v>
      </c>
      <c r="E26" s="70"/>
      <c r="G26" s="135"/>
    </row>
    <row r="27" spans="1:7" ht="24">
      <c r="A27" s="533"/>
      <c r="B27" s="71" t="s">
        <v>330</v>
      </c>
      <c r="C27" s="551" t="s">
        <v>564</v>
      </c>
      <c r="D27" s="552">
        <v>991.0597400000006</v>
      </c>
      <c r="E27" s="74"/>
    </row>
    <row r="28" spans="1:7" ht="24.75" thickBot="1">
      <c r="A28" s="533"/>
      <c r="B28" s="553" t="s">
        <v>340</v>
      </c>
      <c r="C28" s="554" t="s">
        <v>565</v>
      </c>
      <c r="D28" s="555">
        <f>D9-D10-D29-D19-D20-D21-D22-D23-D24-D25-D26-D27</f>
        <v>-517.8951449857127</v>
      </c>
      <c r="E28" s="132"/>
    </row>
    <row r="29" spans="1:7">
      <c r="A29" s="533"/>
      <c r="B29" s="75" t="s">
        <v>56</v>
      </c>
      <c r="C29" s="556" t="s">
        <v>566</v>
      </c>
      <c r="D29" s="557">
        <f>SUM(D30:D31)</f>
        <v>52.13590811253772</v>
      </c>
      <c r="E29" s="70" t="s">
        <v>547</v>
      </c>
    </row>
    <row r="30" spans="1:7">
      <c r="A30" s="533"/>
      <c r="B30" s="67" t="s">
        <v>147</v>
      </c>
      <c r="C30" s="89" t="s">
        <v>567</v>
      </c>
      <c r="D30" s="90">
        <f>'7'!O8</f>
        <v>0</v>
      </c>
      <c r="E30" s="70" t="s">
        <v>547</v>
      </c>
    </row>
    <row r="31" spans="1:7" ht="15.75" thickBot="1">
      <c r="A31" s="533"/>
      <c r="B31" s="71" t="s">
        <v>149</v>
      </c>
      <c r="C31" s="98" t="s">
        <v>568</v>
      </c>
      <c r="D31" s="99">
        <f>'7'!P8</f>
        <v>52.13590811253772</v>
      </c>
      <c r="E31" s="74" t="s">
        <v>547</v>
      </c>
    </row>
    <row r="32" spans="1:7" ht="25.5" thickTop="1" thickBot="1">
      <c r="A32" s="533"/>
      <c r="B32" s="541" t="s">
        <v>569</v>
      </c>
      <c r="C32" s="542" t="s">
        <v>570</v>
      </c>
      <c r="D32" s="558">
        <v>25052.082749999998</v>
      </c>
      <c r="E32" s="544"/>
    </row>
    <row r="33" spans="1:5" ht="37.5" thickTop="1" thickBot="1">
      <c r="A33" s="533"/>
      <c r="B33" s="541" t="s">
        <v>60</v>
      </c>
      <c r="C33" s="542" t="s">
        <v>571</v>
      </c>
      <c r="D33" s="543">
        <f>SUM(D34:D35)+D39+D40</f>
        <v>6698.6719587416619</v>
      </c>
      <c r="E33" s="544" t="s">
        <v>572</v>
      </c>
    </row>
    <row r="34" spans="1:5" ht="24.75" thickTop="1">
      <c r="A34" s="533"/>
      <c r="B34" s="545" t="s">
        <v>62</v>
      </c>
      <c r="C34" s="546" t="s">
        <v>573</v>
      </c>
      <c r="D34" s="547">
        <f>'6'!F8</f>
        <v>2847.5014263442567</v>
      </c>
      <c r="E34" s="128" t="s">
        <v>572</v>
      </c>
    </row>
    <row r="35" spans="1:5" ht="24">
      <c r="A35" s="533"/>
      <c r="B35" s="67" t="s">
        <v>66</v>
      </c>
      <c r="C35" s="89" t="s">
        <v>574</v>
      </c>
      <c r="D35" s="90">
        <f>'6'!J8</f>
        <v>3836.7101559750126</v>
      </c>
      <c r="E35" s="70" t="s">
        <v>572</v>
      </c>
    </row>
    <row r="36" spans="1:5" ht="24">
      <c r="A36" s="533"/>
      <c r="B36" s="67" t="s">
        <v>575</v>
      </c>
      <c r="C36" s="89" t="s">
        <v>576</v>
      </c>
      <c r="D36" s="90">
        <f>'6'!K8</f>
        <v>2577.6218714598954</v>
      </c>
      <c r="E36" s="70" t="s">
        <v>572</v>
      </c>
    </row>
    <row r="37" spans="1:5" ht="24">
      <c r="A37" s="533"/>
      <c r="B37" s="67" t="s">
        <v>577</v>
      </c>
      <c r="C37" s="89" t="s">
        <v>578</v>
      </c>
      <c r="D37" s="90">
        <f>'6'!L8</f>
        <v>1228.2569198130348</v>
      </c>
      <c r="E37" s="70" t="s">
        <v>572</v>
      </c>
    </row>
    <row r="38" spans="1:5" ht="24">
      <c r="A38" s="533"/>
      <c r="B38" s="67" t="s">
        <v>579</v>
      </c>
      <c r="C38" s="89" t="s">
        <v>580</v>
      </c>
      <c r="D38" s="90">
        <f>'6'!M8</f>
        <v>30.831364702082428</v>
      </c>
      <c r="E38" s="70" t="s">
        <v>572</v>
      </c>
    </row>
    <row r="39" spans="1:5" ht="36">
      <c r="A39" s="533"/>
      <c r="B39" s="71" t="s">
        <v>68</v>
      </c>
      <c r="C39" s="89" t="s">
        <v>581</v>
      </c>
      <c r="D39" s="90">
        <f>'6'!N8</f>
        <v>6.7759215859600852</v>
      </c>
      <c r="E39" s="70" t="s">
        <v>572</v>
      </c>
    </row>
    <row r="40" spans="1:5" ht="24.75" thickBot="1">
      <c r="A40" s="533"/>
      <c r="B40" s="71" t="s">
        <v>70</v>
      </c>
      <c r="C40" s="98" t="s">
        <v>582</v>
      </c>
      <c r="D40" s="99">
        <f>'6'!E8</f>
        <v>7.6844548364327219</v>
      </c>
      <c r="E40" s="74" t="s">
        <v>572</v>
      </c>
    </row>
    <row r="41" spans="1:5" ht="24">
      <c r="A41" s="533"/>
      <c r="B41" s="63" t="s">
        <v>74</v>
      </c>
      <c r="C41" s="548" t="s">
        <v>583</v>
      </c>
      <c r="D41" s="88">
        <f>SUM(D42:D51)</f>
        <v>18257.798993327153</v>
      </c>
      <c r="E41" s="66"/>
    </row>
    <row r="42" spans="1:5">
      <c r="A42" s="533"/>
      <c r="B42" s="67" t="s">
        <v>495</v>
      </c>
      <c r="C42" s="549" t="s">
        <v>556</v>
      </c>
      <c r="D42" s="550">
        <v>13554.892287215021</v>
      </c>
      <c r="E42" s="70"/>
    </row>
    <row r="43" spans="1:5" ht="24">
      <c r="A43" s="533"/>
      <c r="B43" s="67" t="s">
        <v>168</v>
      </c>
      <c r="C43" s="549" t="s">
        <v>557</v>
      </c>
      <c r="D43" s="550">
        <v>0</v>
      </c>
      <c r="E43" s="70"/>
    </row>
    <row r="44" spans="1:5">
      <c r="A44" s="533"/>
      <c r="B44" s="67" t="s">
        <v>170</v>
      </c>
      <c r="C44" s="549" t="s">
        <v>558</v>
      </c>
      <c r="D44" s="550">
        <v>0</v>
      </c>
      <c r="E44" s="70"/>
    </row>
    <row r="45" spans="1:5">
      <c r="A45" s="533"/>
      <c r="B45" s="67" t="s">
        <v>172</v>
      </c>
      <c r="C45" s="549" t="s">
        <v>559</v>
      </c>
      <c r="D45" s="550">
        <v>0</v>
      </c>
      <c r="E45" s="70"/>
    </row>
    <row r="46" spans="1:5">
      <c r="A46" s="533"/>
      <c r="B46" s="67" t="s">
        <v>174</v>
      </c>
      <c r="C46" s="549" t="s">
        <v>560</v>
      </c>
      <c r="D46" s="550">
        <v>0</v>
      </c>
      <c r="E46" s="70"/>
    </row>
    <row r="47" spans="1:5">
      <c r="A47" s="533"/>
      <c r="B47" s="67" t="s">
        <v>176</v>
      </c>
      <c r="C47" s="549" t="s">
        <v>561</v>
      </c>
      <c r="D47" s="550">
        <v>0</v>
      </c>
      <c r="E47" s="70"/>
    </row>
    <row r="48" spans="1:5" ht="24">
      <c r="A48" s="533"/>
      <c r="B48" s="67" t="s">
        <v>178</v>
      </c>
      <c r="C48" s="549" t="s">
        <v>562</v>
      </c>
      <c r="D48" s="550">
        <v>0</v>
      </c>
      <c r="E48" s="70"/>
    </row>
    <row r="49" spans="1:5">
      <c r="A49" s="533"/>
      <c r="B49" s="67" t="s">
        <v>180</v>
      </c>
      <c r="C49" s="549" t="s">
        <v>563</v>
      </c>
      <c r="D49" s="550">
        <v>3711.8471061121413</v>
      </c>
      <c r="E49" s="70"/>
    </row>
    <row r="50" spans="1:5" ht="24">
      <c r="A50" s="533"/>
      <c r="B50" s="71" t="s">
        <v>182</v>
      </c>
      <c r="C50" s="551" t="s">
        <v>564</v>
      </c>
      <c r="D50" s="552">
        <v>1000.2293300000006</v>
      </c>
      <c r="E50" s="74"/>
    </row>
    <row r="51" spans="1:5" ht="24.75" thickBot="1">
      <c r="A51" s="533"/>
      <c r="B51" s="553" t="s">
        <v>184</v>
      </c>
      <c r="C51" s="554" t="s">
        <v>584</v>
      </c>
      <c r="D51" s="559">
        <f>D32-D33-D52-D42-D43-D44-D45-D46-D47-D48-D49-D50</f>
        <v>-9.1697300000141695</v>
      </c>
      <c r="E51" s="132"/>
    </row>
    <row r="52" spans="1:5">
      <c r="A52" s="533"/>
      <c r="B52" s="75" t="s">
        <v>76</v>
      </c>
      <c r="C52" s="556" t="s">
        <v>585</v>
      </c>
      <c r="D52" s="557">
        <f>D53+D54</f>
        <v>95.611797931185052</v>
      </c>
      <c r="E52" s="70" t="s">
        <v>572</v>
      </c>
    </row>
    <row r="53" spans="1:5">
      <c r="A53" s="533"/>
      <c r="B53" s="67" t="s">
        <v>209</v>
      </c>
      <c r="C53" s="89" t="s">
        <v>586</v>
      </c>
      <c r="D53" s="90">
        <f>'6'!O8</f>
        <v>0</v>
      </c>
      <c r="E53" s="70" t="s">
        <v>572</v>
      </c>
    </row>
    <row r="54" spans="1:5" ht="15.75" thickBot="1">
      <c r="A54" s="533"/>
      <c r="B54" s="129" t="s">
        <v>211</v>
      </c>
      <c r="C54" s="130" t="s">
        <v>587</v>
      </c>
      <c r="D54" s="131">
        <f>'6'!P8</f>
        <v>95.611797931185052</v>
      </c>
      <c r="E54" s="132" t="s">
        <v>572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B070-0FE3-4782-8DB8-A53F8201AA4F}">
  <sheetPr codeName="Sheet100">
    <tabColor theme="0" tint="-0.14999847407452621"/>
  </sheetPr>
  <dimension ref="A1:T132"/>
  <sheetViews>
    <sheetView showGridLines="0" workbookViewId="0">
      <selection activeCell="D91" sqref="D91:K95"/>
    </sheetView>
  </sheetViews>
  <sheetFormatPr defaultRowHeight="15"/>
  <cols>
    <col min="1" max="1" width="9.140625" style="133"/>
    <col min="3" max="3" width="61.42578125" customWidth="1"/>
    <col min="4" max="4" width="11" customWidth="1"/>
    <col min="5" max="5" width="13.42578125" customWidth="1"/>
    <col min="6" max="6" width="11.42578125" customWidth="1"/>
    <col min="7" max="8" width="14.140625" customWidth="1"/>
    <col min="9" max="9" width="15.140625" customWidth="1"/>
    <col min="10" max="10" width="11" customWidth="1"/>
    <col min="11" max="11" width="11.5703125" customWidth="1"/>
    <col min="12" max="12" width="13.42578125" customWidth="1"/>
    <col min="13" max="13" width="12.140625" customWidth="1"/>
    <col min="14" max="14" width="21" customWidth="1"/>
    <col min="15" max="15" width="16.28515625" customWidth="1"/>
    <col min="16" max="16" width="23.28515625" customWidth="1"/>
    <col min="17" max="17" width="0" style="134" hidden="1" customWidth="1"/>
    <col min="18" max="20" width="0" hidden="1" customWidth="1"/>
  </cols>
  <sheetData>
    <row r="1" spans="1:20">
      <c r="A1" s="560"/>
      <c r="B1" s="560"/>
      <c r="C1" s="560"/>
      <c r="D1" s="560"/>
      <c r="E1" s="560"/>
      <c r="F1" s="560"/>
      <c r="G1" s="560"/>
      <c r="H1" s="560"/>
      <c r="I1" s="560"/>
      <c r="J1" s="560"/>
      <c r="K1" s="560"/>
      <c r="L1" s="560"/>
      <c r="M1" s="560"/>
      <c r="N1" s="560"/>
      <c r="O1" s="560"/>
      <c r="P1" s="560"/>
    </row>
    <row r="2" spans="1:20" ht="72">
      <c r="A2" s="560"/>
      <c r="B2" s="560"/>
      <c r="C2" s="28" t="s">
        <v>1251</v>
      </c>
      <c r="D2" s="560"/>
      <c r="E2" s="560"/>
      <c r="F2" s="560"/>
      <c r="G2" s="560"/>
      <c r="H2" s="560"/>
      <c r="I2" s="560"/>
      <c r="J2" s="560"/>
      <c r="K2" s="560"/>
      <c r="L2" s="560"/>
      <c r="M2" s="560"/>
      <c r="N2" s="560"/>
      <c r="O2" s="560"/>
      <c r="P2" s="535" t="s">
        <v>588</v>
      </c>
    </row>
    <row r="3" spans="1:20">
      <c r="A3" s="560"/>
      <c r="B3" s="560"/>
      <c r="C3" s="28" t="s">
        <v>1252</v>
      </c>
      <c r="D3" s="560"/>
      <c r="E3" s="560"/>
      <c r="F3" s="560"/>
      <c r="G3" s="560"/>
      <c r="H3" s="560"/>
      <c r="I3" s="560"/>
      <c r="J3" s="560"/>
      <c r="K3" s="560"/>
      <c r="L3" s="560"/>
      <c r="M3" s="560"/>
      <c r="N3" s="560"/>
      <c r="O3" s="560"/>
      <c r="P3" s="560"/>
    </row>
    <row r="4" spans="1:20">
      <c r="A4" s="560"/>
      <c r="B4" s="560"/>
      <c r="C4" s="560"/>
      <c r="D4" s="560"/>
      <c r="E4" s="560"/>
      <c r="F4" s="560"/>
      <c r="G4" s="560"/>
      <c r="H4" s="560"/>
      <c r="I4" s="560"/>
      <c r="J4" s="560"/>
      <c r="K4" s="560"/>
      <c r="L4" s="560"/>
      <c r="M4" s="560"/>
      <c r="N4" s="560"/>
      <c r="O4" s="560"/>
      <c r="P4" s="560"/>
    </row>
    <row r="5" spans="1:20" ht="15.75">
      <c r="A5" s="560"/>
      <c r="B5" s="560"/>
      <c r="C5" s="29" t="s">
        <v>589</v>
      </c>
      <c r="D5" s="560"/>
      <c r="E5" s="560"/>
      <c r="F5" s="560"/>
      <c r="G5" s="560"/>
      <c r="H5" s="560"/>
      <c r="I5" s="560"/>
      <c r="J5" s="560"/>
      <c r="K5" s="560"/>
      <c r="L5" s="560"/>
      <c r="M5" s="560"/>
      <c r="N5" s="560"/>
      <c r="O5" s="560"/>
      <c r="P5" s="560"/>
    </row>
    <row r="6" spans="1:20" s="133" customFormat="1" ht="15.75" thickBot="1">
      <c r="A6" s="561"/>
      <c r="B6" s="561"/>
      <c r="C6" s="561"/>
      <c r="D6" s="561"/>
      <c r="E6" s="561" t="s">
        <v>1332</v>
      </c>
      <c r="F6" s="561"/>
      <c r="G6" s="561" t="s">
        <v>1333</v>
      </c>
      <c r="H6" s="561" t="s">
        <v>1334</v>
      </c>
      <c r="I6" s="561" t="s">
        <v>1335</v>
      </c>
      <c r="J6" s="561"/>
      <c r="K6" s="561" t="s">
        <v>1336</v>
      </c>
      <c r="L6" s="561" t="s">
        <v>1337</v>
      </c>
      <c r="M6" s="561" t="s">
        <v>1338</v>
      </c>
      <c r="N6" s="561" t="s">
        <v>1339</v>
      </c>
      <c r="O6" s="561" t="s">
        <v>1340</v>
      </c>
      <c r="P6" s="561" t="s">
        <v>1341</v>
      </c>
    </row>
    <row r="7" spans="1:20" ht="64.5" thickBot="1">
      <c r="A7" s="561"/>
      <c r="B7" s="562" t="s">
        <v>2</v>
      </c>
      <c r="C7" s="563" t="s">
        <v>49</v>
      </c>
      <c r="D7" s="564" t="s">
        <v>252</v>
      </c>
      <c r="E7" s="565" t="s">
        <v>253</v>
      </c>
      <c r="F7" s="566" t="s">
        <v>254</v>
      </c>
      <c r="G7" s="567" t="s">
        <v>255</v>
      </c>
      <c r="H7" s="568" t="s">
        <v>256</v>
      </c>
      <c r="I7" s="569" t="s">
        <v>257</v>
      </c>
      <c r="J7" s="570" t="s">
        <v>258</v>
      </c>
      <c r="K7" s="567" t="s">
        <v>259</v>
      </c>
      <c r="L7" s="568" t="s">
        <v>260</v>
      </c>
      <c r="M7" s="571" t="s">
        <v>261</v>
      </c>
      <c r="N7" s="572" t="s">
        <v>262</v>
      </c>
      <c r="O7" s="573" t="s">
        <v>263</v>
      </c>
      <c r="P7" s="574" t="s">
        <v>264</v>
      </c>
      <c r="R7" s="134"/>
      <c r="S7" s="134"/>
      <c r="T7" s="134"/>
    </row>
    <row r="8" spans="1:20" ht="16.5" thickTop="1" thickBot="1">
      <c r="A8" s="561"/>
      <c r="B8" s="575" t="s">
        <v>48</v>
      </c>
      <c r="C8" s="576" t="s">
        <v>590</v>
      </c>
      <c r="D8" s="577">
        <f>D9+D13+D18+D21+D24+D27</f>
        <v>6794.2837566728476</v>
      </c>
      <c r="E8" s="578">
        <f t="shared" ref="E8:P8" si="0">E9+E13+E18+E21+E24+E27</f>
        <v>7.6844548364327219</v>
      </c>
      <c r="F8" s="578">
        <f t="shared" si="0"/>
        <v>2847.5014263442567</v>
      </c>
      <c r="G8" s="579">
        <f t="shared" si="0"/>
        <v>691.50921639562932</v>
      </c>
      <c r="H8" s="580">
        <f t="shared" si="0"/>
        <v>796.27072731580165</v>
      </c>
      <c r="I8" s="581">
        <f t="shared" si="0"/>
        <v>1359.7214826328257</v>
      </c>
      <c r="J8" s="582">
        <f t="shared" si="0"/>
        <v>3836.7101559750126</v>
      </c>
      <c r="K8" s="579">
        <f t="shared" si="0"/>
        <v>2577.6218714598954</v>
      </c>
      <c r="L8" s="580">
        <f t="shared" si="0"/>
        <v>1228.2569198130348</v>
      </c>
      <c r="M8" s="581">
        <f t="shared" si="0"/>
        <v>30.831364702082428</v>
      </c>
      <c r="N8" s="583">
        <f t="shared" si="0"/>
        <v>6.7759215859600852</v>
      </c>
      <c r="O8" s="584">
        <f t="shared" si="0"/>
        <v>0</v>
      </c>
      <c r="P8" s="578">
        <f t="shared" si="0"/>
        <v>95.611797931185052</v>
      </c>
      <c r="R8" s="134"/>
      <c r="S8" s="134"/>
      <c r="T8" s="134"/>
    </row>
    <row r="9" spans="1:20" ht="15.75" thickTop="1">
      <c r="A9" s="561"/>
      <c r="B9" s="585" t="s">
        <v>93</v>
      </c>
      <c r="C9" s="586" t="s">
        <v>6</v>
      </c>
      <c r="D9" s="587">
        <f t="shared" ref="D9:D53" si="1">E9+F9+J9+N9+O9+P9</f>
        <v>5.9657999999999998</v>
      </c>
      <c r="E9" s="588">
        <f>SUM(E10:E12)</f>
        <v>5.9657999999999998</v>
      </c>
      <c r="F9" s="588">
        <f>SUM(G9:I9)</f>
        <v>0</v>
      </c>
      <c r="G9" s="589">
        <f>SUM(G10:G12)</f>
        <v>0</v>
      </c>
      <c r="H9" s="590">
        <f t="shared" ref="H9:P9" si="2">SUM(H10:H12)</f>
        <v>0</v>
      </c>
      <c r="I9" s="591">
        <f t="shared" si="2"/>
        <v>0</v>
      </c>
      <c r="J9" s="592">
        <f t="shared" ref="J9:J30" si="3">SUM(K9:M9)</f>
        <v>0</v>
      </c>
      <c r="K9" s="589">
        <f t="shared" si="2"/>
        <v>0</v>
      </c>
      <c r="L9" s="590">
        <f t="shared" si="2"/>
        <v>0</v>
      </c>
      <c r="M9" s="591">
        <f t="shared" si="2"/>
        <v>0</v>
      </c>
      <c r="N9" s="593">
        <f t="shared" si="2"/>
        <v>0</v>
      </c>
      <c r="O9" s="594">
        <f t="shared" si="2"/>
        <v>0</v>
      </c>
      <c r="P9" s="588">
        <f t="shared" si="2"/>
        <v>0</v>
      </c>
      <c r="R9" s="134"/>
      <c r="S9" s="134"/>
      <c r="T9" s="134"/>
    </row>
    <row r="10" spans="1:20">
      <c r="A10" s="561"/>
      <c r="B10" s="595" t="s">
        <v>95</v>
      </c>
      <c r="C10" s="596" t="s">
        <v>8</v>
      </c>
      <c r="D10" s="587">
        <f t="shared" si="1"/>
        <v>0</v>
      </c>
      <c r="E10" s="597">
        <f>SUM(E33,E56,E96)</f>
        <v>0</v>
      </c>
      <c r="F10" s="588">
        <f t="shared" ref="F10:F72" si="4">SUM(G10:I10)</f>
        <v>0</v>
      </c>
      <c r="G10" s="598">
        <f t="shared" ref="G10:I12" si="5">SUM(G33,G56,G96)</f>
        <v>0</v>
      </c>
      <c r="H10" s="599">
        <f t="shared" si="5"/>
        <v>0</v>
      </c>
      <c r="I10" s="600">
        <f t="shared" si="5"/>
        <v>0</v>
      </c>
      <c r="J10" s="592">
        <f t="shared" si="3"/>
        <v>0</v>
      </c>
      <c r="K10" s="598">
        <f t="shared" ref="K10:P12" si="6">SUM(K33,K56,K96)</f>
        <v>0</v>
      </c>
      <c r="L10" s="599">
        <f t="shared" si="6"/>
        <v>0</v>
      </c>
      <c r="M10" s="600">
        <f t="shared" si="6"/>
        <v>0</v>
      </c>
      <c r="N10" s="601">
        <f t="shared" si="6"/>
        <v>0</v>
      </c>
      <c r="O10" s="602">
        <f t="shared" si="6"/>
        <v>0</v>
      </c>
      <c r="P10" s="597">
        <f t="shared" si="6"/>
        <v>0</v>
      </c>
      <c r="R10" s="134"/>
      <c r="S10" s="134"/>
      <c r="T10" s="134"/>
    </row>
    <row r="11" spans="1:20">
      <c r="A11" s="561"/>
      <c r="B11" s="595" t="s">
        <v>97</v>
      </c>
      <c r="C11" s="596" t="s">
        <v>9</v>
      </c>
      <c r="D11" s="587">
        <f t="shared" si="1"/>
        <v>0</v>
      </c>
      <c r="E11" s="597">
        <f>SUM(E34,E57,E97)</f>
        <v>0</v>
      </c>
      <c r="F11" s="588">
        <f t="shared" si="4"/>
        <v>0</v>
      </c>
      <c r="G11" s="598">
        <f t="shared" si="5"/>
        <v>0</v>
      </c>
      <c r="H11" s="599">
        <f t="shared" si="5"/>
        <v>0</v>
      </c>
      <c r="I11" s="600">
        <f t="shared" si="5"/>
        <v>0</v>
      </c>
      <c r="J11" s="592">
        <f t="shared" si="3"/>
        <v>0</v>
      </c>
      <c r="K11" s="598">
        <f t="shared" si="6"/>
        <v>0</v>
      </c>
      <c r="L11" s="599">
        <f t="shared" si="6"/>
        <v>0</v>
      </c>
      <c r="M11" s="600">
        <f t="shared" si="6"/>
        <v>0</v>
      </c>
      <c r="N11" s="601">
        <f t="shared" si="6"/>
        <v>0</v>
      </c>
      <c r="O11" s="602">
        <f t="shared" si="6"/>
        <v>0</v>
      </c>
      <c r="P11" s="597">
        <f t="shared" si="6"/>
        <v>0</v>
      </c>
      <c r="R11" s="134"/>
      <c r="S11" s="134"/>
      <c r="T11" s="134"/>
    </row>
    <row r="12" spans="1:20">
      <c r="A12" s="561"/>
      <c r="B12" s="595" t="s">
        <v>591</v>
      </c>
      <c r="C12" s="596" t="s">
        <v>11</v>
      </c>
      <c r="D12" s="587">
        <f t="shared" si="1"/>
        <v>5.9657999999999998</v>
      </c>
      <c r="E12" s="597">
        <f>SUM(E35,E58,E98)</f>
        <v>5.9657999999999998</v>
      </c>
      <c r="F12" s="588">
        <f t="shared" si="4"/>
        <v>0</v>
      </c>
      <c r="G12" s="598">
        <f t="shared" si="5"/>
        <v>0</v>
      </c>
      <c r="H12" s="599">
        <f t="shared" si="5"/>
        <v>0</v>
      </c>
      <c r="I12" s="600">
        <f t="shared" si="5"/>
        <v>0</v>
      </c>
      <c r="J12" s="592">
        <f t="shared" si="3"/>
        <v>0</v>
      </c>
      <c r="K12" s="598">
        <f t="shared" si="6"/>
        <v>0</v>
      </c>
      <c r="L12" s="599">
        <f t="shared" si="6"/>
        <v>0</v>
      </c>
      <c r="M12" s="600">
        <f t="shared" si="6"/>
        <v>0</v>
      </c>
      <c r="N12" s="601">
        <f t="shared" si="6"/>
        <v>0</v>
      </c>
      <c r="O12" s="602">
        <f t="shared" si="6"/>
        <v>0</v>
      </c>
      <c r="P12" s="597">
        <f t="shared" si="6"/>
        <v>0</v>
      </c>
      <c r="R12" s="134"/>
      <c r="S12" s="134"/>
      <c r="T12" s="134"/>
    </row>
    <row r="13" spans="1:20">
      <c r="A13" s="561"/>
      <c r="B13" s="585" t="s">
        <v>99</v>
      </c>
      <c r="C13" s="603" t="s">
        <v>13</v>
      </c>
      <c r="D13" s="587">
        <f t="shared" si="1"/>
        <v>6160.0597266728473</v>
      </c>
      <c r="E13" s="588">
        <f>SUM(E14:E17)</f>
        <v>1.5712562381413338E-2</v>
      </c>
      <c r="F13" s="588">
        <f t="shared" si="4"/>
        <v>2627.0191227974628</v>
      </c>
      <c r="G13" s="589">
        <f>SUM(G14:G17)</f>
        <v>602.9938066895611</v>
      </c>
      <c r="H13" s="590">
        <f>SUM(H14:H17)</f>
        <v>723.4466444075972</v>
      </c>
      <c r="I13" s="591">
        <f>SUM(I14:I17)</f>
        <v>1300.5786717003045</v>
      </c>
      <c r="J13" s="592">
        <f t="shared" si="3"/>
        <v>3532.9405886984159</v>
      </c>
      <c r="K13" s="589">
        <f t="shared" ref="K13:P13" si="7">SUM(K14:K17)</f>
        <v>2416.6352440279443</v>
      </c>
      <c r="L13" s="590">
        <f t="shared" si="7"/>
        <v>1098.6405482201137</v>
      </c>
      <c r="M13" s="591">
        <f t="shared" si="7"/>
        <v>17.664796450358239</v>
      </c>
      <c r="N13" s="593">
        <f t="shared" si="7"/>
        <v>6.2454964719234105E-2</v>
      </c>
      <c r="O13" s="594">
        <f t="shared" si="7"/>
        <v>0</v>
      </c>
      <c r="P13" s="588">
        <f t="shared" si="7"/>
        <v>2.1847649867350476E-2</v>
      </c>
      <c r="R13" s="134"/>
      <c r="S13" s="134"/>
      <c r="T13" s="134"/>
    </row>
    <row r="14" spans="1:20">
      <c r="A14" s="561"/>
      <c r="B14" s="595" t="s">
        <v>101</v>
      </c>
      <c r="C14" s="596" t="s">
        <v>15</v>
      </c>
      <c r="D14" s="587">
        <f t="shared" si="1"/>
        <v>617.09338044485639</v>
      </c>
      <c r="E14" s="597">
        <f>SUM(E37,E60,E100)</f>
        <v>1.9423709175965711E-3</v>
      </c>
      <c r="F14" s="588">
        <f t="shared" si="4"/>
        <v>377.02582010376642</v>
      </c>
      <c r="G14" s="598">
        <f t="shared" ref="G14:I17" si="8">SUM(G37,G60,G100)</f>
        <v>296.25658219737358</v>
      </c>
      <c r="H14" s="599">
        <f t="shared" si="8"/>
        <v>53.411513457226505</v>
      </c>
      <c r="I14" s="600">
        <f t="shared" si="8"/>
        <v>27.357724449166383</v>
      </c>
      <c r="J14" s="592">
        <f t="shared" si="3"/>
        <v>240.05519656703794</v>
      </c>
      <c r="K14" s="598">
        <f t="shared" ref="K14:P17" si="9">SUM(K37,K60,K100)</f>
        <v>79.822514133445509</v>
      </c>
      <c r="L14" s="599">
        <f t="shared" si="9"/>
        <v>160.21656621013443</v>
      </c>
      <c r="M14" s="600">
        <f t="shared" si="9"/>
        <v>1.6116223458005837E-2</v>
      </c>
      <c r="N14" s="601">
        <f t="shared" si="9"/>
        <v>7.7206189662394455E-3</v>
      </c>
      <c r="O14" s="594">
        <f t="shared" si="9"/>
        <v>0</v>
      </c>
      <c r="P14" s="588">
        <f t="shared" si="9"/>
        <v>2.7007841681107795E-3</v>
      </c>
      <c r="R14" s="134"/>
      <c r="S14" s="134"/>
      <c r="T14" s="134"/>
    </row>
    <row r="15" spans="1:20">
      <c r="A15" s="561"/>
      <c r="B15" s="595" t="s">
        <v>107</v>
      </c>
      <c r="C15" s="596" t="s">
        <v>592</v>
      </c>
      <c r="D15" s="587">
        <f t="shared" si="1"/>
        <v>586.83740000000012</v>
      </c>
      <c r="E15" s="597">
        <f>SUM(E38,E61,E101)</f>
        <v>1.3770191463816767E-2</v>
      </c>
      <c r="F15" s="588">
        <f t="shared" si="4"/>
        <v>2.668052693694964</v>
      </c>
      <c r="G15" s="598">
        <f t="shared" si="8"/>
        <v>0.23155449218753496</v>
      </c>
      <c r="H15" s="599">
        <f t="shared" si="8"/>
        <v>0.36463095037035442</v>
      </c>
      <c r="I15" s="600">
        <f t="shared" si="8"/>
        <v>2.0718672511370744</v>
      </c>
      <c r="J15" s="592">
        <f t="shared" si="3"/>
        <v>584.08169590338912</v>
      </c>
      <c r="K15" s="598">
        <f t="shared" si="9"/>
        <v>8.1424098944982628</v>
      </c>
      <c r="L15" s="599">
        <f t="shared" si="9"/>
        <v>575.82503209338995</v>
      </c>
      <c r="M15" s="600">
        <f t="shared" si="9"/>
        <v>0.11425391550085433</v>
      </c>
      <c r="N15" s="601">
        <f t="shared" si="9"/>
        <v>5.4734345752994656E-2</v>
      </c>
      <c r="O15" s="594">
        <f t="shared" si="9"/>
        <v>0</v>
      </c>
      <c r="P15" s="588">
        <f t="shared" si="9"/>
        <v>1.9146865699239696E-2</v>
      </c>
      <c r="R15" s="134"/>
      <c r="S15" s="134"/>
      <c r="T15" s="134"/>
    </row>
    <row r="16" spans="1:20">
      <c r="A16" s="561"/>
      <c r="B16" s="595" t="s">
        <v>114</v>
      </c>
      <c r="C16" s="596" t="s">
        <v>21</v>
      </c>
      <c r="D16" s="587">
        <f t="shared" si="1"/>
        <v>3117.8619000000017</v>
      </c>
      <c r="E16" s="597">
        <f>SUM(E39,E62,E102)</f>
        <v>0</v>
      </c>
      <c r="F16" s="588">
        <f t="shared" si="4"/>
        <v>1271.149080000001</v>
      </c>
      <c r="G16" s="598">
        <f t="shared" si="8"/>
        <v>0</v>
      </c>
      <c r="H16" s="599">
        <f t="shared" si="8"/>
        <v>0</v>
      </c>
      <c r="I16" s="600">
        <f t="shared" si="8"/>
        <v>1271.149080000001</v>
      </c>
      <c r="J16" s="592">
        <f t="shared" si="3"/>
        <v>1846.7128200000004</v>
      </c>
      <c r="K16" s="598">
        <f t="shared" si="9"/>
        <v>1846.7128200000004</v>
      </c>
      <c r="L16" s="599">
        <f t="shared" si="9"/>
        <v>0</v>
      </c>
      <c r="M16" s="600">
        <f t="shared" si="9"/>
        <v>0</v>
      </c>
      <c r="N16" s="601">
        <f t="shared" si="9"/>
        <v>0</v>
      </c>
      <c r="O16" s="594">
        <f t="shared" si="9"/>
        <v>0</v>
      </c>
      <c r="P16" s="588">
        <f t="shared" si="9"/>
        <v>0</v>
      </c>
      <c r="R16" s="134"/>
      <c r="S16" s="134"/>
      <c r="T16" s="134"/>
    </row>
    <row r="17" spans="1:20" ht="38.25">
      <c r="A17" s="561"/>
      <c r="B17" s="595" t="s">
        <v>593</v>
      </c>
      <c r="C17" s="596" t="s">
        <v>594</v>
      </c>
      <c r="D17" s="587">
        <f t="shared" si="1"/>
        <v>1838.2670462279889</v>
      </c>
      <c r="E17" s="597">
        <f>SUM(E40,E63,E103)</f>
        <v>0</v>
      </c>
      <c r="F17" s="588">
        <f t="shared" si="4"/>
        <v>976.1761700000003</v>
      </c>
      <c r="G17" s="598">
        <f t="shared" si="8"/>
        <v>306.50567000000001</v>
      </c>
      <c r="H17" s="599">
        <f t="shared" si="8"/>
        <v>669.67050000000029</v>
      </c>
      <c r="I17" s="600">
        <f t="shared" si="8"/>
        <v>0</v>
      </c>
      <c r="J17" s="592">
        <f t="shared" si="3"/>
        <v>862.0908762279887</v>
      </c>
      <c r="K17" s="598">
        <f t="shared" si="9"/>
        <v>481.95749999999992</v>
      </c>
      <c r="L17" s="599">
        <f t="shared" si="9"/>
        <v>362.59894991658939</v>
      </c>
      <c r="M17" s="600">
        <f t="shared" si="9"/>
        <v>17.534426311399379</v>
      </c>
      <c r="N17" s="601">
        <f t="shared" si="9"/>
        <v>0</v>
      </c>
      <c r="O17" s="594">
        <f t="shared" si="9"/>
        <v>0</v>
      </c>
      <c r="P17" s="588">
        <f t="shared" si="9"/>
        <v>0</v>
      </c>
      <c r="R17" s="134"/>
      <c r="S17" s="134"/>
      <c r="T17" s="134"/>
    </row>
    <row r="18" spans="1:20">
      <c r="A18" s="561"/>
      <c r="B18" s="585" t="s">
        <v>121</v>
      </c>
      <c r="C18" s="604" t="s">
        <v>25</v>
      </c>
      <c r="D18" s="587">
        <f t="shared" si="1"/>
        <v>211.17831000000001</v>
      </c>
      <c r="E18" s="588">
        <f>SUM(E19:E20)</f>
        <v>2.3451525215806091E-3</v>
      </c>
      <c r="F18" s="588">
        <f t="shared" si="4"/>
        <v>108.33994320987884</v>
      </c>
      <c r="G18" s="589">
        <f>SUM(G19:G20)</f>
        <v>54.522255225186512</v>
      </c>
      <c r="H18" s="590">
        <f t="shared" ref="H18:P18" si="10">SUM(H19:H20)</f>
        <v>48.554619005301006</v>
      </c>
      <c r="I18" s="591">
        <f t="shared" si="10"/>
        <v>5.2630689793913215</v>
      </c>
      <c r="J18" s="592">
        <f t="shared" si="3"/>
        <v>102.82343919023205</v>
      </c>
      <c r="K18" s="589">
        <f t="shared" si="10"/>
        <v>61.428706278877343</v>
      </c>
      <c r="L18" s="590">
        <f t="shared" si="10"/>
        <v>41.375274731797703</v>
      </c>
      <c r="M18" s="591">
        <f t="shared" si="10"/>
        <v>1.945817955700516E-2</v>
      </c>
      <c r="N18" s="593">
        <f t="shared" si="10"/>
        <v>9.3216125060415038E-3</v>
      </c>
      <c r="O18" s="594">
        <f t="shared" si="10"/>
        <v>0</v>
      </c>
      <c r="P18" s="588">
        <f t="shared" si="10"/>
        <v>3.2608348615140751E-3</v>
      </c>
      <c r="R18" s="134"/>
      <c r="S18" s="134"/>
      <c r="T18" s="134"/>
    </row>
    <row r="19" spans="1:20" ht="51.75">
      <c r="A19" s="561"/>
      <c r="B19" s="595" t="s">
        <v>123</v>
      </c>
      <c r="C19" s="605" t="s">
        <v>595</v>
      </c>
      <c r="D19" s="587">
        <f t="shared" si="1"/>
        <v>206.11537000000004</v>
      </c>
      <c r="E19" s="597">
        <f>SUM(E42,E65,E105)</f>
        <v>2.3451525215806091E-3</v>
      </c>
      <c r="F19" s="588">
        <f t="shared" si="4"/>
        <v>108.33994320987884</v>
      </c>
      <c r="G19" s="598">
        <f>SUM(G42,G65,G105)</f>
        <v>54.522255225186512</v>
      </c>
      <c r="H19" s="599">
        <f>SUM(H42,H65,H105)</f>
        <v>48.554619005301006</v>
      </c>
      <c r="I19" s="600">
        <f>SUM(I42,I65,I105)</f>
        <v>5.2630689793913215</v>
      </c>
      <c r="J19" s="592">
        <f t="shared" si="3"/>
        <v>97.760499190232053</v>
      </c>
      <c r="K19" s="598">
        <f t="shared" ref="K19:P19" si="11">SUM(K42,K65,K105)</f>
        <v>59.392856278877339</v>
      </c>
      <c r="L19" s="599">
        <f t="shared" si="11"/>
        <v>38.348184731797701</v>
      </c>
      <c r="M19" s="600">
        <f t="shared" si="11"/>
        <v>1.945817955700516E-2</v>
      </c>
      <c r="N19" s="601">
        <f t="shared" si="11"/>
        <v>9.3216125060415038E-3</v>
      </c>
      <c r="O19" s="594">
        <f t="shared" si="11"/>
        <v>0</v>
      </c>
      <c r="P19" s="588">
        <f t="shared" si="11"/>
        <v>3.2608348615140751E-3</v>
      </c>
      <c r="R19" s="134"/>
      <c r="S19" s="134"/>
      <c r="T19" s="134"/>
    </row>
    <row r="20" spans="1:20">
      <c r="A20" s="561"/>
      <c r="B20" s="595" t="s">
        <v>125</v>
      </c>
      <c r="C20" s="605" t="s">
        <v>29</v>
      </c>
      <c r="D20" s="587">
        <f t="shared" si="1"/>
        <v>5.0629400000000002</v>
      </c>
      <c r="E20" s="597">
        <f>SUM(E43,E66)</f>
        <v>0</v>
      </c>
      <c r="F20" s="588">
        <f t="shared" si="4"/>
        <v>0</v>
      </c>
      <c r="G20" s="598">
        <f>SUM(G43,G66)</f>
        <v>0</v>
      </c>
      <c r="H20" s="599">
        <f>SUM(H43,H66)</f>
        <v>0</v>
      </c>
      <c r="I20" s="600">
        <f>SUM(I43,I66)</f>
        <v>0</v>
      </c>
      <c r="J20" s="592">
        <f t="shared" si="3"/>
        <v>5.0629400000000002</v>
      </c>
      <c r="K20" s="598">
        <f t="shared" ref="K20:P20" si="12">SUM(K43,K66)</f>
        <v>2.0358499999999999</v>
      </c>
      <c r="L20" s="599">
        <f t="shared" si="12"/>
        <v>3.0270900000000003</v>
      </c>
      <c r="M20" s="600">
        <f t="shared" si="12"/>
        <v>0</v>
      </c>
      <c r="N20" s="601">
        <f t="shared" si="12"/>
        <v>0</v>
      </c>
      <c r="O20" s="594">
        <f t="shared" si="12"/>
        <v>0</v>
      </c>
      <c r="P20" s="588">
        <f t="shared" si="12"/>
        <v>0</v>
      </c>
      <c r="R20" s="134"/>
      <c r="S20" s="134"/>
      <c r="T20" s="134"/>
    </row>
    <row r="21" spans="1:20">
      <c r="A21" s="561"/>
      <c r="B21" s="585" t="s">
        <v>128</v>
      </c>
      <c r="C21" s="604" t="s">
        <v>31</v>
      </c>
      <c r="D21" s="587">
        <f t="shared" si="1"/>
        <v>76.733620000000002</v>
      </c>
      <c r="E21" s="588">
        <f>SUM(E22:E23)</f>
        <v>0.95752928050960562</v>
      </c>
      <c r="F21" s="588">
        <f t="shared" si="4"/>
        <v>50.838730025554007</v>
      </c>
      <c r="G21" s="589">
        <f>SUM(G22:G23)</f>
        <v>20.600178038037992</v>
      </c>
      <c r="H21" s="590">
        <f t="shared" ref="H21:P21" si="13">SUM(H22:H23)</f>
        <v>4.5932281894957141</v>
      </c>
      <c r="I21" s="591">
        <f t="shared" si="13"/>
        <v>25.6453237980203</v>
      </c>
      <c r="J21" s="592">
        <f t="shared" si="3"/>
        <v>21.08919829838613</v>
      </c>
      <c r="K21" s="589">
        <f t="shared" si="13"/>
        <v>11.375833256997973</v>
      </c>
      <c r="L21" s="590">
        <f t="shared" si="13"/>
        <v>9.1309911400896588</v>
      </c>
      <c r="M21" s="591">
        <f t="shared" si="13"/>
        <v>0.58237390129849764</v>
      </c>
      <c r="N21" s="593">
        <f t="shared" si="13"/>
        <v>3.7505671855653482</v>
      </c>
      <c r="O21" s="594">
        <f t="shared" si="13"/>
        <v>0</v>
      </c>
      <c r="P21" s="588">
        <f t="shared" si="13"/>
        <v>9.7595209984914943E-2</v>
      </c>
      <c r="R21" s="134"/>
      <c r="S21" s="134"/>
      <c r="T21" s="134"/>
    </row>
    <row r="22" spans="1:20">
      <c r="A22" s="561"/>
      <c r="B22" s="606" t="s">
        <v>130</v>
      </c>
      <c r="C22" s="605" t="s">
        <v>596</v>
      </c>
      <c r="D22" s="587">
        <f t="shared" si="1"/>
        <v>0.88734000000000002</v>
      </c>
      <c r="E22" s="597">
        <f>SUM(E45,E68,E107)</f>
        <v>0.88734000000000002</v>
      </c>
      <c r="F22" s="607">
        <f t="shared" si="4"/>
        <v>0</v>
      </c>
      <c r="G22" s="608">
        <f t="shared" ref="G22:I23" si="14">SUM(G45,G68,G107)</f>
        <v>0</v>
      </c>
      <c r="H22" s="609">
        <f t="shared" si="14"/>
        <v>0</v>
      </c>
      <c r="I22" s="610">
        <f t="shared" si="14"/>
        <v>0</v>
      </c>
      <c r="J22" s="611">
        <f t="shared" si="3"/>
        <v>0</v>
      </c>
      <c r="K22" s="608">
        <f t="shared" ref="K22:P23" si="15">SUM(K45,K68,K107)</f>
        <v>0</v>
      </c>
      <c r="L22" s="609">
        <f t="shared" si="15"/>
        <v>0</v>
      </c>
      <c r="M22" s="610">
        <f t="shared" si="15"/>
        <v>0</v>
      </c>
      <c r="N22" s="612">
        <f t="shared" si="15"/>
        <v>0</v>
      </c>
      <c r="O22" s="613">
        <f t="shared" si="15"/>
        <v>0</v>
      </c>
      <c r="P22" s="614">
        <f t="shared" si="15"/>
        <v>0</v>
      </c>
      <c r="R22" s="134"/>
      <c r="S22" s="134"/>
      <c r="T22" s="134"/>
    </row>
    <row r="23" spans="1:20" ht="26.25">
      <c r="A23" s="561"/>
      <c r="B23" s="606" t="s">
        <v>132</v>
      </c>
      <c r="C23" s="615" t="s">
        <v>597</v>
      </c>
      <c r="D23" s="587">
        <f t="shared" si="1"/>
        <v>75.846279999999993</v>
      </c>
      <c r="E23" s="597">
        <f>SUM(E46,E69,E108)</f>
        <v>7.0189280509605587E-2</v>
      </c>
      <c r="F23" s="607">
        <f t="shared" si="4"/>
        <v>50.838730025554007</v>
      </c>
      <c r="G23" s="608">
        <f t="shared" si="14"/>
        <v>20.600178038037992</v>
      </c>
      <c r="H23" s="609">
        <f t="shared" si="14"/>
        <v>4.5932281894957141</v>
      </c>
      <c r="I23" s="610">
        <f t="shared" si="14"/>
        <v>25.6453237980203</v>
      </c>
      <c r="J23" s="611">
        <f t="shared" si="3"/>
        <v>21.08919829838613</v>
      </c>
      <c r="K23" s="608">
        <f t="shared" si="15"/>
        <v>11.375833256997973</v>
      </c>
      <c r="L23" s="609">
        <f t="shared" si="15"/>
        <v>9.1309911400896588</v>
      </c>
      <c r="M23" s="610">
        <f t="shared" si="15"/>
        <v>0.58237390129849764</v>
      </c>
      <c r="N23" s="612">
        <f t="shared" si="15"/>
        <v>3.7505671855653482</v>
      </c>
      <c r="O23" s="613">
        <f t="shared" si="15"/>
        <v>0</v>
      </c>
      <c r="P23" s="614">
        <f t="shared" si="15"/>
        <v>9.7595209984914943E-2</v>
      </c>
      <c r="R23" s="134"/>
      <c r="S23" s="134"/>
      <c r="T23" s="134"/>
    </row>
    <row r="24" spans="1:20">
      <c r="A24" s="561"/>
      <c r="B24" s="585" t="s">
        <v>271</v>
      </c>
      <c r="C24" s="616" t="s">
        <v>37</v>
      </c>
      <c r="D24" s="617">
        <f t="shared" si="1"/>
        <v>336.16538999999995</v>
      </c>
      <c r="E24" s="618">
        <f>SUM(E25:E26)</f>
        <v>0.73284308066889692</v>
      </c>
      <c r="F24" s="618">
        <f t="shared" si="4"/>
        <v>59.574614422964828</v>
      </c>
      <c r="G24" s="619">
        <f>SUM(G25:G26)</f>
        <v>12.323220620666685</v>
      </c>
      <c r="H24" s="620">
        <f>SUM(H25:H26)</f>
        <v>19.405486821210257</v>
      </c>
      <c r="I24" s="621">
        <f>SUM(I25:I26)</f>
        <v>27.845906981087886</v>
      </c>
      <c r="J24" s="622">
        <f t="shared" si="3"/>
        <v>177.47011934580763</v>
      </c>
      <c r="K24" s="619">
        <f t="shared" ref="K24:P24" si="16">SUM(K25:K26)</f>
        <v>86.968684938453322</v>
      </c>
      <c r="L24" s="620">
        <f t="shared" si="16"/>
        <v>78.021535031112279</v>
      </c>
      <c r="M24" s="621">
        <f t="shared" si="16"/>
        <v>12.479899376242045</v>
      </c>
      <c r="N24" s="623">
        <f t="shared" si="16"/>
        <v>2.9129360085820601</v>
      </c>
      <c r="O24" s="624">
        <f t="shared" si="16"/>
        <v>0</v>
      </c>
      <c r="P24" s="618">
        <f t="shared" si="16"/>
        <v>95.474877141976535</v>
      </c>
      <c r="R24" s="134"/>
      <c r="S24" s="134"/>
      <c r="T24" s="134"/>
    </row>
    <row r="25" spans="1:20">
      <c r="A25" s="561"/>
      <c r="B25" s="625" t="s">
        <v>273</v>
      </c>
      <c r="C25" s="626" t="s">
        <v>39</v>
      </c>
      <c r="D25" s="627">
        <f t="shared" si="1"/>
        <v>20.399999999999999</v>
      </c>
      <c r="E25" s="597">
        <f>SUM(E48,E71,E110)</f>
        <v>6.3533168802863735E-2</v>
      </c>
      <c r="F25" s="628">
        <f t="shared" si="4"/>
        <v>5.1647673756366066</v>
      </c>
      <c r="G25" s="629">
        <f t="shared" ref="G25:I26" si="17">SUM(G48,G71,G110)</f>
        <v>1.0683504784859692</v>
      </c>
      <c r="H25" s="630">
        <f t="shared" si="17"/>
        <v>1.6823411483784303</v>
      </c>
      <c r="I25" s="631">
        <f t="shared" si="17"/>
        <v>2.4140757487722073</v>
      </c>
      <c r="J25" s="394">
        <f t="shared" si="3"/>
        <v>14.830824930257897</v>
      </c>
      <c r="K25" s="629">
        <f t="shared" ref="K25:P26" si="18">SUM(K48,K71,K110)</f>
        <v>7.5396715702283288</v>
      </c>
      <c r="L25" s="630">
        <f t="shared" si="18"/>
        <v>6.7640064921753495</v>
      </c>
      <c r="M25" s="631">
        <f t="shared" si="18"/>
        <v>0.52714686785421871</v>
      </c>
      <c r="N25" s="632">
        <f t="shared" si="18"/>
        <v>0.25253435561711884</v>
      </c>
      <c r="O25" s="633">
        <f t="shared" si="18"/>
        <v>0</v>
      </c>
      <c r="P25" s="634">
        <f t="shared" si="18"/>
        <v>8.8340169685511671E-2</v>
      </c>
      <c r="R25" s="134"/>
      <c r="S25" s="134"/>
      <c r="T25" s="134"/>
    </row>
    <row r="26" spans="1:20" ht="26.25">
      <c r="A26" s="561"/>
      <c r="B26" s="625" t="s">
        <v>275</v>
      </c>
      <c r="C26" s="635" t="s">
        <v>41</v>
      </c>
      <c r="D26" s="617">
        <f t="shared" si="1"/>
        <v>315.76538999999997</v>
      </c>
      <c r="E26" s="597">
        <f>SUM(E49,E72,E111)</f>
        <v>0.66930991186603317</v>
      </c>
      <c r="F26" s="618">
        <f t="shared" si="4"/>
        <v>54.409847047328221</v>
      </c>
      <c r="G26" s="468">
        <f t="shared" si="17"/>
        <v>11.254870142180716</v>
      </c>
      <c r="H26" s="469">
        <f t="shared" si="17"/>
        <v>17.723145672831826</v>
      </c>
      <c r="I26" s="470">
        <f t="shared" si="17"/>
        <v>25.43183123231568</v>
      </c>
      <c r="J26" s="622">
        <f t="shared" si="3"/>
        <v>162.63929441554976</v>
      </c>
      <c r="K26" s="468">
        <f t="shared" si="18"/>
        <v>79.429013368225</v>
      </c>
      <c r="L26" s="469">
        <f t="shared" si="18"/>
        <v>71.257528538936924</v>
      </c>
      <c r="M26" s="470">
        <f t="shared" si="18"/>
        <v>11.952752508387826</v>
      </c>
      <c r="N26" s="636">
        <f t="shared" si="18"/>
        <v>2.6604016529649415</v>
      </c>
      <c r="O26" s="472">
        <f t="shared" si="18"/>
        <v>0</v>
      </c>
      <c r="P26" s="637">
        <f t="shared" si="18"/>
        <v>95.386536972291026</v>
      </c>
      <c r="R26" s="134"/>
      <c r="S26" s="134"/>
      <c r="T26" s="134"/>
    </row>
    <row r="27" spans="1:20">
      <c r="A27" s="561"/>
      <c r="B27" s="638" t="s">
        <v>279</v>
      </c>
      <c r="C27" s="639" t="s">
        <v>598</v>
      </c>
      <c r="D27" s="617">
        <f t="shared" si="1"/>
        <v>4.1809099999999999</v>
      </c>
      <c r="E27" s="618">
        <f>SUM(E28:E30)</f>
        <v>1.0224760351225192E-2</v>
      </c>
      <c r="F27" s="618">
        <f t="shared" si="4"/>
        <v>1.7290158883960194</v>
      </c>
      <c r="G27" s="619">
        <f>SUM(G28:G30)</f>
        <v>1.0697558221770835</v>
      </c>
      <c r="H27" s="620">
        <f t="shared" ref="H27:P27" si="19">SUM(H28:H30)</f>
        <v>0.27074889219753639</v>
      </c>
      <c r="I27" s="621">
        <f t="shared" si="19"/>
        <v>0.38851117402139934</v>
      </c>
      <c r="J27" s="622">
        <f t="shared" si="3"/>
        <v>2.3868104421706078</v>
      </c>
      <c r="K27" s="619">
        <f t="shared" si="19"/>
        <v>1.2134029576225944</v>
      </c>
      <c r="L27" s="620">
        <f t="shared" si="19"/>
        <v>1.088570689921371</v>
      </c>
      <c r="M27" s="621">
        <f t="shared" si="19"/>
        <v>8.4836794626642509E-2</v>
      </c>
      <c r="N27" s="623">
        <f t="shared" si="19"/>
        <v>4.0641814587402292E-2</v>
      </c>
      <c r="O27" s="624">
        <f t="shared" si="19"/>
        <v>0</v>
      </c>
      <c r="P27" s="618">
        <f t="shared" si="19"/>
        <v>1.4217094494745414E-2</v>
      </c>
      <c r="R27" s="134"/>
      <c r="S27" s="134"/>
      <c r="T27" s="134"/>
    </row>
    <row r="28" spans="1:20">
      <c r="A28" s="561"/>
      <c r="B28" s="640" t="s">
        <v>281</v>
      </c>
      <c r="C28" s="635" t="s">
        <v>1342</v>
      </c>
      <c r="D28" s="617">
        <f t="shared" si="1"/>
        <v>0.89782000000000006</v>
      </c>
      <c r="E28" s="637">
        <f t="shared" ref="E28:I30" si="20">SUM(E51,E74,E113)</f>
        <v>0</v>
      </c>
      <c r="F28" s="618">
        <f t="shared" si="4"/>
        <v>0.89782000000000006</v>
      </c>
      <c r="G28" s="468">
        <f t="shared" si="20"/>
        <v>0.89782000000000006</v>
      </c>
      <c r="H28" s="469">
        <f t="shared" si="20"/>
        <v>0</v>
      </c>
      <c r="I28" s="470">
        <f t="shared" si="20"/>
        <v>0</v>
      </c>
      <c r="J28" s="622">
        <f t="shared" si="3"/>
        <v>0</v>
      </c>
      <c r="K28" s="468">
        <f t="shared" ref="K28:P30" si="21">SUM(K51,K74,K113)</f>
        <v>0</v>
      </c>
      <c r="L28" s="469">
        <f t="shared" si="21"/>
        <v>0</v>
      </c>
      <c r="M28" s="470">
        <f t="shared" si="21"/>
        <v>0</v>
      </c>
      <c r="N28" s="636">
        <f t="shared" si="21"/>
        <v>0</v>
      </c>
      <c r="O28" s="472">
        <f t="shared" si="21"/>
        <v>0</v>
      </c>
      <c r="P28" s="637">
        <f t="shared" si="21"/>
        <v>0</v>
      </c>
      <c r="R28" s="134"/>
      <c r="S28" s="134"/>
      <c r="T28" s="134"/>
    </row>
    <row r="29" spans="1:20">
      <c r="A29" s="561"/>
      <c r="B29" s="640" t="s">
        <v>599</v>
      </c>
      <c r="C29" s="635" t="s">
        <v>1343</v>
      </c>
      <c r="D29" s="617">
        <f t="shared" si="1"/>
        <v>1.3293600000000001</v>
      </c>
      <c r="E29" s="637">
        <f t="shared" si="20"/>
        <v>4.1401202588124972E-3</v>
      </c>
      <c r="F29" s="618">
        <f t="shared" si="4"/>
        <v>0.3365605469841314</v>
      </c>
      <c r="G29" s="468">
        <f t="shared" si="20"/>
        <v>6.9618744709809222E-2</v>
      </c>
      <c r="H29" s="469">
        <f t="shared" si="20"/>
        <v>0.10962926612786034</v>
      </c>
      <c r="I29" s="470">
        <f t="shared" si="20"/>
        <v>0.15731253614646187</v>
      </c>
      <c r="J29" s="622">
        <f t="shared" si="3"/>
        <v>0.96644634457292355</v>
      </c>
      <c r="K29" s="468">
        <f t="shared" si="21"/>
        <v>0.49132048032346731</v>
      </c>
      <c r="L29" s="469">
        <f t="shared" si="21"/>
        <v>0.44077449364893256</v>
      </c>
      <c r="M29" s="470">
        <f t="shared" si="21"/>
        <v>3.4351370600523741E-2</v>
      </c>
      <c r="N29" s="636">
        <f t="shared" si="21"/>
        <v>1.6456327008979078E-2</v>
      </c>
      <c r="O29" s="472">
        <f t="shared" si="21"/>
        <v>0</v>
      </c>
      <c r="P29" s="637">
        <f t="shared" si="21"/>
        <v>5.756661175153519E-3</v>
      </c>
      <c r="R29" s="134"/>
      <c r="S29" s="134"/>
      <c r="T29" s="134"/>
    </row>
    <row r="30" spans="1:20" ht="15.75" thickBot="1">
      <c r="A30" s="561"/>
      <c r="B30" s="641" t="s">
        <v>600</v>
      </c>
      <c r="C30" s="642" t="s">
        <v>1344</v>
      </c>
      <c r="D30" s="643">
        <f t="shared" si="1"/>
        <v>1.95373</v>
      </c>
      <c r="E30" s="644">
        <f t="shared" si="20"/>
        <v>6.0846400924126952E-3</v>
      </c>
      <c r="F30" s="645">
        <f t="shared" si="4"/>
        <v>0.4946353414118877</v>
      </c>
      <c r="G30" s="646">
        <f t="shared" si="20"/>
        <v>0.10231707746727414</v>
      </c>
      <c r="H30" s="647">
        <f t="shared" si="20"/>
        <v>0.16111962606967606</v>
      </c>
      <c r="I30" s="648">
        <f t="shared" si="20"/>
        <v>0.2311986378749375</v>
      </c>
      <c r="J30" s="649">
        <f t="shared" si="3"/>
        <v>1.4203640975976843</v>
      </c>
      <c r="K30" s="646">
        <f t="shared" si="21"/>
        <v>0.72208247729912722</v>
      </c>
      <c r="L30" s="647">
        <f t="shared" si="21"/>
        <v>0.64779619627243845</v>
      </c>
      <c r="M30" s="648">
        <f t="shared" si="21"/>
        <v>5.0485424026118768E-2</v>
      </c>
      <c r="N30" s="650">
        <f t="shared" si="21"/>
        <v>2.4185487578423218E-2</v>
      </c>
      <c r="O30" s="651">
        <f t="shared" si="21"/>
        <v>0</v>
      </c>
      <c r="P30" s="644">
        <f t="shared" si="21"/>
        <v>8.4604333195918962E-3</v>
      </c>
      <c r="R30" s="134"/>
      <c r="S30" s="134"/>
      <c r="T30" s="134"/>
    </row>
    <row r="31" spans="1:20" ht="16.5" thickTop="1" thickBot="1">
      <c r="A31" s="561"/>
      <c r="B31" s="575" t="s">
        <v>50</v>
      </c>
      <c r="C31" s="576" t="s">
        <v>601</v>
      </c>
      <c r="D31" s="577">
        <f t="shared" si="1"/>
        <v>6526.1224066728473</v>
      </c>
      <c r="E31" s="578">
        <f>E32+E36+E41+E44+E47+E50</f>
        <v>6.8531399999999998</v>
      </c>
      <c r="F31" s="578">
        <f>F32+F36+F41+F44+F47+F50</f>
        <v>2778.8781600000016</v>
      </c>
      <c r="G31" s="579">
        <f t="shared" ref="G31:P31" si="22">G32+G36+G41+G44+G47+G50</f>
        <v>677.08106999999984</v>
      </c>
      <c r="H31" s="580">
        <f t="shared" si="22"/>
        <v>774.19450000000029</v>
      </c>
      <c r="I31" s="581">
        <f t="shared" si="22"/>
        <v>1327.6025900000011</v>
      </c>
      <c r="J31" s="582">
        <f t="shared" si="22"/>
        <v>3642.5439166728452</v>
      </c>
      <c r="K31" s="579">
        <f t="shared" si="22"/>
        <v>2478.8968071547733</v>
      </c>
      <c r="L31" s="580">
        <f t="shared" si="22"/>
        <v>1139.7133232066728</v>
      </c>
      <c r="M31" s="581">
        <f t="shared" si="22"/>
        <v>23.933786311399381</v>
      </c>
      <c r="N31" s="583">
        <f t="shared" si="22"/>
        <v>3.3913000000000002</v>
      </c>
      <c r="O31" s="584">
        <f t="shared" si="22"/>
        <v>0</v>
      </c>
      <c r="P31" s="578">
        <f t="shared" si="22"/>
        <v>94.455889999999997</v>
      </c>
      <c r="R31" s="134"/>
      <c r="S31" s="134"/>
      <c r="T31" s="134"/>
    </row>
    <row r="32" spans="1:20" ht="15.75" thickTop="1">
      <c r="A32" s="561"/>
      <c r="B32" s="585" t="s">
        <v>52</v>
      </c>
      <c r="C32" s="586" t="s">
        <v>6</v>
      </c>
      <c r="D32" s="587">
        <f t="shared" si="1"/>
        <v>5.9657999999999998</v>
      </c>
      <c r="E32" s="588">
        <f>SUM(E33:E35)</f>
        <v>5.9657999999999998</v>
      </c>
      <c r="F32" s="588">
        <f>SUM(G32:I32)</f>
        <v>0</v>
      </c>
      <c r="G32" s="589">
        <f>SUM(G33:G35)</f>
        <v>0</v>
      </c>
      <c r="H32" s="590">
        <f>SUM(H33:H35)</f>
        <v>0</v>
      </c>
      <c r="I32" s="591">
        <f>SUM(I33:I35)</f>
        <v>0</v>
      </c>
      <c r="J32" s="592">
        <f t="shared" ref="J32:J53" si="23">SUM(K32:M32)</f>
        <v>0</v>
      </c>
      <c r="K32" s="589">
        <f t="shared" ref="K32:P32" si="24">SUM(K33:K35)</f>
        <v>0</v>
      </c>
      <c r="L32" s="590">
        <f t="shared" si="24"/>
        <v>0</v>
      </c>
      <c r="M32" s="591">
        <f t="shared" si="24"/>
        <v>0</v>
      </c>
      <c r="N32" s="593">
        <f t="shared" si="24"/>
        <v>0</v>
      </c>
      <c r="O32" s="594">
        <f t="shared" si="24"/>
        <v>0</v>
      </c>
      <c r="P32" s="588">
        <f t="shared" si="24"/>
        <v>0</v>
      </c>
      <c r="R32" s="134"/>
      <c r="S32" s="134"/>
      <c r="T32" s="134"/>
    </row>
    <row r="33" spans="1:20">
      <c r="A33" s="561"/>
      <c r="B33" s="595" t="s">
        <v>135</v>
      </c>
      <c r="C33" s="596" t="s">
        <v>8</v>
      </c>
      <c r="D33" s="587">
        <f t="shared" si="1"/>
        <v>0</v>
      </c>
      <c r="E33" s="652">
        <v>0</v>
      </c>
      <c r="F33" s="588">
        <f t="shared" ref="F33:F53" si="25">SUM(G33:I33)</f>
        <v>0</v>
      </c>
      <c r="G33" s="653">
        <v>0</v>
      </c>
      <c r="H33" s="654">
        <v>0</v>
      </c>
      <c r="I33" s="655">
        <v>0</v>
      </c>
      <c r="J33" s="592">
        <f t="shared" si="23"/>
        <v>0</v>
      </c>
      <c r="K33" s="653">
        <v>0</v>
      </c>
      <c r="L33" s="654">
        <v>0</v>
      </c>
      <c r="M33" s="655">
        <v>0</v>
      </c>
      <c r="N33" s="656">
        <v>0</v>
      </c>
      <c r="O33" s="657">
        <v>0</v>
      </c>
      <c r="P33" s="658">
        <v>0</v>
      </c>
      <c r="Q33" s="134" t="s">
        <v>1300</v>
      </c>
      <c r="R33" s="134"/>
      <c r="S33" s="134"/>
      <c r="T33" s="134"/>
    </row>
    <row r="34" spans="1:20">
      <c r="A34" s="561"/>
      <c r="B34" s="595" t="s">
        <v>137</v>
      </c>
      <c r="C34" s="596" t="s">
        <v>9</v>
      </c>
      <c r="D34" s="587">
        <f t="shared" si="1"/>
        <v>0</v>
      </c>
      <c r="E34" s="652">
        <v>0</v>
      </c>
      <c r="F34" s="588">
        <f t="shared" si="25"/>
        <v>0</v>
      </c>
      <c r="G34" s="653">
        <v>0</v>
      </c>
      <c r="H34" s="654">
        <v>0</v>
      </c>
      <c r="I34" s="655">
        <v>0</v>
      </c>
      <c r="J34" s="592">
        <f t="shared" si="23"/>
        <v>0</v>
      </c>
      <c r="K34" s="653">
        <v>0</v>
      </c>
      <c r="L34" s="654">
        <v>0</v>
      </c>
      <c r="M34" s="655">
        <v>0</v>
      </c>
      <c r="N34" s="656">
        <v>0</v>
      </c>
      <c r="O34" s="657">
        <v>0</v>
      </c>
      <c r="P34" s="658">
        <v>0</v>
      </c>
      <c r="Q34" s="134" t="s">
        <v>1302</v>
      </c>
      <c r="R34" s="134"/>
      <c r="S34" s="134"/>
      <c r="T34" s="134"/>
    </row>
    <row r="35" spans="1:20">
      <c r="A35" s="561"/>
      <c r="B35" s="595" t="s">
        <v>602</v>
      </c>
      <c r="C35" s="596" t="s">
        <v>11</v>
      </c>
      <c r="D35" s="587">
        <f t="shared" si="1"/>
        <v>5.9657999999999998</v>
      </c>
      <c r="E35" s="652">
        <v>5.9657999999999998</v>
      </c>
      <c r="F35" s="588">
        <f t="shared" si="25"/>
        <v>0</v>
      </c>
      <c r="G35" s="653">
        <v>0</v>
      </c>
      <c r="H35" s="654">
        <v>0</v>
      </c>
      <c r="I35" s="655">
        <v>0</v>
      </c>
      <c r="J35" s="592">
        <f t="shared" si="23"/>
        <v>0</v>
      </c>
      <c r="K35" s="653">
        <v>0</v>
      </c>
      <c r="L35" s="654">
        <v>0</v>
      </c>
      <c r="M35" s="655">
        <v>0</v>
      </c>
      <c r="N35" s="656">
        <v>0</v>
      </c>
      <c r="O35" s="657">
        <v>0</v>
      </c>
      <c r="P35" s="658">
        <v>0</v>
      </c>
      <c r="Q35" s="134" t="s">
        <v>1304</v>
      </c>
      <c r="R35" s="134"/>
      <c r="S35" s="134"/>
      <c r="T35" s="134"/>
    </row>
    <row r="36" spans="1:20">
      <c r="A36" s="561"/>
      <c r="B36" s="585" t="s">
        <v>138</v>
      </c>
      <c r="C36" s="603" t="s">
        <v>13</v>
      </c>
      <c r="D36" s="587">
        <f t="shared" si="1"/>
        <v>6155.0145466728463</v>
      </c>
      <c r="E36" s="588">
        <f>SUM(E37:E40)</f>
        <v>0</v>
      </c>
      <c r="F36" s="588">
        <f t="shared" si="25"/>
        <v>2625.7418100000014</v>
      </c>
      <c r="G36" s="589">
        <f>SUM(G37:G40)</f>
        <v>602.72958999999992</v>
      </c>
      <c r="H36" s="590">
        <f>SUM(H37:H40)</f>
        <v>723.03058000000033</v>
      </c>
      <c r="I36" s="591">
        <f>SUM(I37:I40)</f>
        <v>1299.9816400000011</v>
      </c>
      <c r="J36" s="592">
        <f t="shared" si="23"/>
        <v>3529.2727366728454</v>
      </c>
      <c r="K36" s="589">
        <f t="shared" ref="K36:P36" si="26">SUM(K37:K40)</f>
        <v>2414.7705871547732</v>
      </c>
      <c r="L36" s="590">
        <f t="shared" si="26"/>
        <v>1096.9677232066729</v>
      </c>
      <c r="M36" s="591">
        <f t="shared" si="26"/>
        <v>17.534426311399379</v>
      </c>
      <c r="N36" s="593">
        <f t="shared" si="26"/>
        <v>0</v>
      </c>
      <c r="O36" s="594">
        <f t="shared" si="26"/>
        <v>0</v>
      </c>
      <c r="P36" s="588">
        <f t="shared" si="26"/>
        <v>0</v>
      </c>
      <c r="R36" s="134"/>
      <c r="S36" s="134"/>
      <c r="T36" s="134"/>
    </row>
    <row r="37" spans="1:20">
      <c r="A37" s="561"/>
      <c r="B37" s="595" t="s">
        <v>140</v>
      </c>
      <c r="C37" s="596" t="s">
        <v>15</v>
      </c>
      <c r="D37" s="587">
        <f t="shared" si="1"/>
        <v>616.46970044485636</v>
      </c>
      <c r="E37" s="652">
        <v>0</v>
      </c>
      <c r="F37" s="588">
        <f t="shared" si="25"/>
        <v>376.86791999999997</v>
      </c>
      <c r="G37" s="653">
        <v>296.22391999999996</v>
      </c>
      <c r="H37" s="654">
        <v>53.360080000000004</v>
      </c>
      <c r="I37" s="655">
        <v>27.283919999999998</v>
      </c>
      <c r="J37" s="592">
        <f t="shared" si="23"/>
        <v>239.60178044485639</v>
      </c>
      <c r="K37" s="653">
        <v>79.592007154772958</v>
      </c>
      <c r="L37" s="654">
        <v>160.00977329008344</v>
      </c>
      <c r="M37" s="655">
        <v>0</v>
      </c>
      <c r="N37" s="656">
        <v>0</v>
      </c>
      <c r="O37" s="657">
        <v>0</v>
      </c>
      <c r="P37" s="658">
        <v>0</v>
      </c>
      <c r="Q37" s="134" t="s">
        <v>1306</v>
      </c>
      <c r="R37" s="134"/>
      <c r="S37" s="134"/>
      <c r="T37" s="134"/>
    </row>
    <row r="38" spans="1:20">
      <c r="A38" s="561"/>
      <c r="B38" s="595" t="s">
        <v>142</v>
      </c>
      <c r="C38" s="596" t="s">
        <v>592</v>
      </c>
      <c r="D38" s="587">
        <f t="shared" si="1"/>
        <v>582.41589999999997</v>
      </c>
      <c r="E38" s="652">
        <v>0</v>
      </c>
      <c r="F38" s="588">
        <f t="shared" si="25"/>
        <v>1.54864</v>
      </c>
      <c r="G38" s="653">
        <v>0</v>
      </c>
      <c r="H38" s="654">
        <v>0</v>
      </c>
      <c r="I38" s="655">
        <v>1.54864</v>
      </c>
      <c r="J38" s="592">
        <f t="shared" si="23"/>
        <v>580.86725999999999</v>
      </c>
      <c r="K38" s="653">
        <v>6.5082599999999999</v>
      </c>
      <c r="L38" s="654">
        <v>574.35900000000004</v>
      </c>
      <c r="M38" s="655">
        <v>0</v>
      </c>
      <c r="N38" s="656">
        <v>0</v>
      </c>
      <c r="O38" s="657">
        <v>0</v>
      </c>
      <c r="P38" s="658">
        <v>0</v>
      </c>
      <c r="Q38" s="463" t="s">
        <v>1345</v>
      </c>
      <c r="R38" s="463" t="s">
        <v>1346</v>
      </c>
      <c r="S38" s="463" t="s">
        <v>1347</v>
      </c>
      <c r="T38" s="463" t="s">
        <v>1348</v>
      </c>
    </row>
    <row r="39" spans="1:20">
      <c r="A39" s="561"/>
      <c r="B39" s="595" t="s">
        <v>603</v>
      </c>
      <c r="C39" s="596" t="s">
        <v>21</v>
      </c>
      <c r="D39" s="587">
        <f t="shared" si="1"/>
        <v>3117.8619000000017</v>
      </c>
      <c r="E39" s="652">
        <v>0</v>
      </c>
      <c r="F39" s="588">
        <f t="shared" si="25"/>
        <v>1271.149080000001</v>
      </c>
      <c r="G39" s="653">
        <v>0</v>
      </c>
      <c r="H39" s="654">
        <v>0</v>
      </c>
      <c r="I39" s="655">
        <v>1271.149080000001</v>
      </c>
      <c r="J39" s="592">
        <f t="shared" si="23"/>
        <v>1846.7128200000004</v>
      </c>
      <c r="K39" s="653">
        <v>1846.7128200000004</v>
      </c>
      <c r="L39" s="654">
        <v>0</v>
      </c>
      <c r="M39" s="655">
        <v>0</v>
      </c>
      <c r="N39" s="656">
        <v>0</v>
      </c>
      <c r="O39" s="657">
        <v>0</v>
      </c>
      <c r="P39" s="658">
        <v>0</v>
      </c>
      <c r="Q39" s="463" t="s">
        <v>1310</v>
      </c>
      <c r="R39" s="134"/>
      <c r="S39" s="134"/>
      <c r="T39" s="134"/>
    </row>
    <row r="40" spans="1:20" ht="38.25">
      <c r="A40" s="561"/>
      <c r="B40" s="595" t="s">
        <v>604</v>
      </c>
      <c r="C40" s="596" t="s">
        <v>594</v>
      </c>
      <c r="D40" s="587">
        <f t="shared" si="1"/>
        <v>1838.2670462279889</v>
      </c>
      <c r="E40" s="652">
        <v>0</v>
      </c>
      <c r="F40" s="588">
        <f t="shared" si="25"/>
        <v>976.1761700000003</v>
      </c>
      <c r="G40" s="653">
        <v>306.50567000000001</v>
      </c>
      <c r="H40" s="654">
        <v>669.67050000000029</v>
      </c>
      <c r="I40" s="655">
        <v>0</v>
      </c>
      <c r="J40" s="592">
        <f t="shared" si="23"/>
        <v>862.0908762279887</v>
      </c>
      <c r="K40" s="653">
        <v>481.95749999999992</v>
      </c>
      <c r="L40" s="654">
        <v>362.59894991658939</v>
      </c>
      <c r="M40" s="655">
        <v>17.534426311399379</v>
      </c>
      <c r="N40" s="656">
        <v>0</v>
      </c>
      <c r="O40" s="657">
        <v>0</v>
      </c>
      <c r="P40" s="658">
        <v>0</v>
      </c>
      <c r="Q40" s="463" t="s">
        <v>1312</v>
      </c>
      <c r="R40" s="134"/>
      <c r="S40" s="134"/>
      <c r="T40" s="134"/>
    </row>
    <row r="41" spans="1:20">
      <c r="A41" s="561"/>
      <c r="B41" s="585" t="s">
        <v>299</v>
      </c>
      <c r="C41" s="604" t="s">
        <v>25</v>
      </c>
      <c r="D41" s="587">
        <f t="shared" si="1"/>
        <v>210.42530000000002</v>
      </c>
      <c r="E41" s="588">
        <f>SUM(E42:E43)</f>
        <v>0</v>
      </c>
      <c r="F41" s="588">
        <f t="shared" si="25"/>
        <v>108.14930000000001</v>
      </c>
      <c r="G41" s="589">
        <f>SUM(G42:G43)</f>
        <v>54.482820000000004</v>
      </c>
      <c r="H41" s="590">
        <f>SUM(H42:H43)</f>
        <v>48.492520000000006</v>
      </c>
      <c r="I41" s="591">
        <f>SUM(I42:I43)</f>
        <v>5.1739600000000001</v>
      </c>
      <c r="J41" s="592">
        <f t="shared" si="23"/>
        <v>102.27600000000001</v>
      </c>
      <c r="K41" s="589">
        <f t="shared" ref="K41:P41" si="27">SUM(K42:K43)</f>
        <v>61.150400000000005</v>
      </c>
      <c r="L41" s="590">
        <f t="shared" si="27"/>
        <v>41.125600000000006</v>
      </c>
      <c r="M41" s="591">
        <f t="shared" si="27"/>
        <v>0</v>
      </c>
      <c r="N41" s="593">
        <f t="shared" si="27"/>
        <v>0</v>
      </c>
      <c r="O41" s="594">
        <f t="shared" si="27"/>
        <v>0</v>
      </c>
      <c r="P41" s="588">
        <f t="shared" si="27"/>
        <v>0</v>
      </c>
      <c r="R41" s="134"/>
      <c r="S41" s="134"/>
      <c r="T41" s="134"/>
    </row>
    <row r="42" spans="1:20" ht="51.75">
      <c r="A42" s="561"/>
      <c r="B42" s="595" t="s">
        <v>301</v>
      </c>
      <c r="C42" s="605" t="s">
        <v>595</v>
      </c>
      <c r="D42" s="587">
        <f t="shared" si="1"/>
        <v>205.36236000000002</v>
      </c>
      <c r="E42" s="652">
        <v>0</v>
      </c>
      <c r="F42" s="588">
        <f t="shared" si="25"/>
        <v>108.14930000000001</v>
      </c>
      <c r="G42" s="653">
        <v>54.482820000000004</v>
      </c>
      <c r="H42" s="654">
        <v>48.492520000000006</v>
      </c>
      <c r="I42" s="655">
        <v>5.1739600000000001</v>
      </c>
      <c r="J42" s="592">
        <f t="shared" si="23"/>
        <v>97.213060000000013</v>
      </c>
      <c r="K42" s="653">
        <v>59.114550000000001</v>
      </c>
      <c r="L42" s="654">
        <v>38.098510000000005</v>
      </c>
      <c r="M42" s="655">
        <v>0</v>
      </c>
      <c r="N42" s="656">
        <v>0</v>
      </c>
      <c r="O42" s="657">
        <v>0</v>
      </c>
      <c r="P42" s="658">
        <v>0</v>
      </c>
      <c r="Q42" s="463" t="s">
        <v>1314</v>
      </c>
      <c r="R42" s="134"/>
      <c r="S42" s="134"/>
      <c r="T42" s="134"/>
    </row>
    <row r="43" spans="1:20">
      <c r="A43" s="561"/>
      <c r="B43" s="595" t="s">
        <v>302</v>
      </c>
      <c r="C43" s="605" t="s">
        <v>29</v>
      </c>
      <c r="D43" s="587">
        <f t="shared" si="1"/>
        <v>5.0629400000000002</v>
      </c>
      <c r="E43" s="652">
        <v>0</v>
      </c>
      <c r="F43" s="588">
        <f t="shared" si="25"/>
        <v>0</v>
      </c>
      <c r="G43" s="653">
        <v>0</v>
      </c>
      <c r="H43" s="654">
        <v>0</v>
      </c>
      <c r="I43" s="655">
        <v>0</v>
      </c>
      <c r="J43" s="592">
        <f t="shared" si="23"/>
        <v>5.0629400000000002</v>
      </c>
      <c r="K43" s="653">
        <v>2.0358499999999999</v>
      </c>
      <c r="L43" s="654">
        <v>3.0270900000000003</v>
      </c>
      <c r="M43" s="655">
        <v>0</v>
      </c>
      <c r="N43" s="656">
        <v>0</v>
      </c>
      <c r="O43" s="657">
        <v>0</v>
      </c>
      <c r="P43" s="658">
        <v>0</v>
      </c>
      <c r="Q43" s="463" t="s">
        <v>1316</v>
      </c>
      <c r="R43" s="134"/>
      <c r="S43" s="134"/>
      <c r="T43" s="134"/>
    </row>
    <row r="44" spans="1:20">
      <c r="A44" s="561"/>
      <c r="B44" s="585" t="s">
        <v>304</v>
      </c>
      <c r="C44" s="604" t="s">
        <v>31</v>
      </c>
      <c r="D44" s="587">
        <f t="shared" si="1"/>
        <v>52.96369</v>
      </c>
      <c r="E44" s="588">
        <f>SUM(E45:E46)</f>
        <v>0.88734000000000002</v>
      </c>
      <c r="F44" s="588">
        <f t="shared" si="25"/>
        <v>44.089230000000001</v>
      </c>
      <c r="G44" s="589">
        <f>SUM(G45:G46)</f>
        <v>18.970839999999999</v>
      </c>
      <c r="H44" s="590">
        <f>SUM(H45:H46)</f>
        <v>2.6714000000000002</v>
      </c>
      <c r="I44" s="591">
        <f>SUM(I45:I46)</f>
        <v>22.446990000000003</v>
      </c>
      <c r="J44" s="592">
        <f t="shared" si="23"/>
        <v>4.5958199999999998</v>
      </c>
      <c r="K44" s="589">
        <f t="shared" ref="K44:P44" si="28">SUM(K45:K46)</f>
        <v>2.9758199999999997</v>
      </c>
      <c r="L44" s="590">
        <f t="shared" si="28"/>
        <v>1.62</v>
      </c>
      <c r="M44" s="591">
        <f t="shared" si="28"/>
        <v>0</v>
      </c>
      <c r="N44" s="593">
        <f t="shared" si="28"/>
        <v>3.3913000000000002</v>
      </c>
      <c r="O44" s="594">
        <f t="shared" si="28"/>
        <v>0</v>
      </c>
      <c r="P44" s="588">
        <f t="shared" si="28"/>
        <v>0</v>
      </c>
      <c r="R44" s="134"/>
      <c r="S44" s="134"/>
      <c r="T44" s="134"/>
    </row>
    <row r="45" spans="1:20">
      <c r="A45" s="561"/>
      <c r="B45" s="595" t="s">
        <v>305</v>
      </c>
      <c r="C45" s="605" t="s">
        <v>596</v>
      </c>
      <c r="D45" s="587">
        <f t="shared" si="1"/>
        <v>0.88734000000000002</v>
      </c>
      <c r="E45" s="659">
        <v>0.88734000000000002</v>
      </c>
      <c r="F45" s="607">
        <f t="shared" si="25"/>
        <v>0</v>
      </c>
      <c r="G45" s="660">
        <v>0</v>
      </c>
      <c r="H45" s="661">
        <v>0</v>
      </c>
      <c r="I45" s="662">
        <v>0</v>
      </c>
      <c r="J45" s="611">
        <f t="shared" si="23"/>
        <v>0</v>
      </c>
      <c r="K45" s="660">
        <v>0</v>
      </c>
      <c r="L45" s="661">
        <v>0</v>
      </c>
      <c r="M45" s="662">
        <v>0</v>
      </c>
      <c r="N45" s="663">
        <v>0</v>
      </c>
      <c r="O45" s="657">
        <v>0</v>
      </c>
      <c r="P45" s="658">
        <v>0</v>
      </c>
      <c r="Q45" s="463" t="s">
        <v>1318</v>
      </c>
      <c r="R45" s="134"/>
      <c r="S45" s="134"/>
      <c r="T45" s="134"/>
    </row>
    <row r="46" spans="1:20" ht="26.25">
      <c r="A46" s="561"/>
      <c r="B46" s="606" t="s">
        <v>305</v>
      </c>
      <c r="C46" s="664" t="s">
        <v>597</v>
      </c>
      <c r="D46" s="587">
        <f t="shared" si="1"/>
        <v>52.076350000000005</v>
      </c>
      <c r="E46" s="659">
        <v>0</v>
      </c>
      <c r="F46" s="607">
        <f t="shared" si="25"/>
        <v>44.089230000000001</v>
      </c>
      <c r="G46" s="660">
        <v>18.970839999999999</v>
      </c>
      <c r="H46" s="661">
        <v>2.6714000000000002</v>
      </c>
      <c r="I46" s="662">
        <v>22.446990000000003</v>
      </c>
      <c r="J46" s="611">
        <f t="shared" si="23"/>
        <v>4.5958199999999998</v>
      </c>
      <c r="K46" s="660">
        <v>2.9758199999999997</v>
      </c>
      <c r="L46" s="661">
        <v>1.62</v>
      </c>
      <c r="M46" s="662">
        <v>0</v>
      </c>
      <c r="N46" s="663">
        <v>3.3913000000000002</v>
      </c>
      <c r="O46" s="657">
        <v>0</v>
      </c>
      <c r="P46" s="658">
        <v>0</v>
      </c>
      <c r="Q46" s="463" t="s">
        <v>1320</v>
      </c>
      <c r="R46" s="134"/>
      <c r="S46" s="134"/>
      <c r="T46" s="134"/>
    </row>
    <row r="47" spans="1:20">
      <c r="A47" s="561"/>
      <c r="B47" s="585" t="s">
        <v>309</v>
      </c>
      <c r="C47" s="616" t="s">
        <v>37</v>
      </c>
      <c r="D47" s="617">
        <f t="shared" si="1"/>
        <v>100.85525</v>
      </c>
      <c r="E47" s="618">
        <f>SUM(E48:E49)</f>
        <v>0</v>
      </c>
      <c r="F47" s="618">
        <f t="shared" si="25"/>
        <v>0</v>
      </c>
      <c r="G47" s="619">
        <f>SUM(G48:G49)</f>
        <v>0</v>
      </c>
      <c r="H47" s="620">
        <f>SUM(H48:H49)</f>
        <v>0</v>
      </c>
      <c r="I47" s="621">
        <f>SUM(I48:I49)</f>
        <v>0</v>
      </c>
      <c r="J47" s="622">
        <f t="shared" si="23"/>
        <v>6.3993599999999997</v>
      </c>
      <c r="K47" s="619">
        <f t="shared" ref="K47:P47" si="29">SUM(K48:K49)</f>
        <v>0</v>
      </c>
      <c r="L47" s="620">
        <f t="shared" si="29"/>
        <v>0</v>
      </c>
      <c r="M47" s="621">
        <f t="shared" si="29"/>
        <v>6.3993599999999997</v>
      </c>
      <c r="N47" s="623">
        <f t="shared" si="29"/>
        <v>0</v>
      </c>
      <c r="O47" s="624">
        <f t="shared" si="29"/>
        <v>0</v>
      </c>
      <c r="P47" s="618">
        <f t="shared" si="29"/>
        <v>94.455889999999997</v>
      </c>
      <c r="R47" s="134"/>
      <c r="S47" s="134"/>
      <c r="T47" s="134"/>
    </row>
    <row r="48" spans="1:20">
      <c r="A48" s="561"/>
      <c r="B48" s="625" t="s">
        <v>311</v>
      </c>
      <c r="C48" s="626" t="s">
        <v>39</v>
      </c>
      <c r="D48" s="627">
        <f t="shared" si="1"/>
        <v>0</v>
      </c>
      <c r="E48" s="665">
        <v>0</v>
      </c>
      <c r="F48" s="628">
        <f t="shared" si="25"/>
        <v>0</v>
      </c>
      <c r="G48" s="666">
        <v>0</v>
      </c>
      <c r="H48" s="667">
        <v>0</v>
      </c>
      <c r="I48" s="668">
        <v>0</v>
      </c>
      <c r="J48" s="394">
        <f t="shared" si="23"/>
        <v>0</v>
      </c>
      <c r="K48" s="666">
        <v>0</v>
      </c>
      <c r="L48" s="667">
        <v>0</v>
      </c>
      <c r="M48" s="668">
        <v>0</v>
      </c>
      <c r="N48" s="669">
        <v>0</v>
      </c>
      <c r="O48" s="657">
        <v>0</v>
      </c>
      <c r="P48" s="658">
        <v>0</v>
      </c>
      <c r="Q48" s="134" t="s">
        <v>1322</v>
      </c>
      <c r="R48" s="134"/>
      <c r="S48" s="134"/>
      <c r="T48" s="134"/>
    </row>
    <row r="49" spans="1:20" ht="26.25">
      <c r="A49" s="561"/>
      <c r="B49" s="625" t="s">
        <v>313</v>
      </c>
      <c r="C49" s="635" t="s">
        <v>41</v>
      </c>
      <c r="D49" s="617">
        <f t="shared" si="1"/>
        <v>100.85525</v>
      </c>
      <c r="E49" s="670">
        <v>0</v>
      </c>
      <c r="F49" s="618">
        <f t="shared" si="25"/>
        <v>0</v>
      </c>
      <c r="G49" s="671">
        <v>0</v>
      </c>
      <c r="H49" s="672">
        <v>0</v>
      </c>
      <c r="I49" s="673">
        <v>0</v>
      </c>
      <c r="J49" s="622">
        <f t="shared" si="23"/>
        <v>6.3993599999999997</v>
      </c>
      <c r="K49" s="671">
        <v>0</v>
      </c>
      <c r="L49" s="672">
        <v>0</v>
      </c>
      <c r="M49" s="673">
        <v>6.3993599999999997</v>
      </c>
      <c r="N49" s="674">
        <v>0</v>
      </c>
      <c r="O49" s="657">
        <v>0</v>
      </c>
      <c r="P49" s="658">
        <v>94.455889999999997</v>
      </c>
      <c r="Q49" s="134" t="s">
        <v>1324</v>
      </c>
      <c r="R49" s="134"/>
      <c r="S49" s="134"/>
      <c r="T49" s="134"/>
    </row>
    <row r="50" spans="1:20">
      <c r="A50" s="561"/>
      <c r="B50" s="638" t="s">
        <v>315</v>
      </c>
      <c r="C50" s="639" t="s">
        <v>598</v>
      </c>
      <c r="D50" s="617">
        <f t="shared" si="1"/>
        <v>0.89782000000000006</v>
      </c>
      <c r="E50" s="618">
        <f>SUM(E51:E53)</f>
        <v>0</v>
      </c>
      <c r="F50" s="618">
        <f t="shared" si="25"/>
        <v>0.89782000000000006</v>
      </c>
      <c r="G50" s="619">
        <f>SUM(G51:G53)</f>
        <v>0.89782000000000006</v>
      </c>
      <c r="H50" s="620">
        <f>SUM(H51:H53)</f>
        <v>0</v>
      </c>
      <c r="I50" s="621">
        <f>SUM(I51:I53)</f>
        <v>0</v>
      </c>
      <c r="J50" s="622">
        <f t="shared" si="23"/>
        <v>0</v>
      </c>
      <c r="K50" s="619">
        <f t="shared" ref="K50:P50" si="30">SUM(K51:K53)</f>
        <v>0</v>
      </c>
      <c r="L50" s="620">
        <f t="shared" si="30"/>
        <v>0</v>
      </c>
      <c r="M50" s="621">
        <f t="shared" si="30"/>
        <v>0</v>
      </c>
      <c r="N50" s="623">
        <f t="shared" si="30"/>
        <v>0</v>
      </c>
      <c r="O50" s="624">
        <f t="shared" si="30"/>
        <v>0</v>
      </c>
      <c r="P50" s="618">
        <f t="shared" si="30"/>
        <v>0</v>
      </c>
      <c r="R50" s="134"/>
      <c r="S50" s="134"/>
      <c r="T50" s="134"/>
    </row>
    <row r="51" spans="1:20">
      <c r="A51" s="561"/>
      <c r="B51" s="640" t="s">
        <v>317</v>
      </c>
      <c r="C51" s="635" t="s">
        <v>1342</v>
      </c>
      <c r="D51" s="617">
        <f t="shared" si="1"/>
        <v>0.89782000000000006</v>
      </c>
      <c r="E51" s="670">
        <v>0</v>
      </c>
      <c r="F51" s="618">
        <f>SUM(G51:I51)</f>
        <v>0.89782000000000006</v>
      </c>
      <c r="G51" s="671">
        <v>0.89782000000000006</v>
      </c>
      <c r="H51" s="672">
        <v>0</v>
      </c>
      <c r="I51" s="673">
        <v>0</v>
      </c>
      <c r="J51" s="622">
        <f t="shared" si="23"/>
        <v>0</v>
      </c>
      <c r="K51" s="671">
        <v>0</v>
      </c>
      <c r="L51" s="672">
        <v>0</v>
      </c>
      <c r="M51" s="673">
        <v>0</v>
      </c>
      <c r="N51" s="674">
        <v>0</v>
      </c>
      <c r="O51" s="657">
        <v>0</v>
      </c>
      <c r="P51" s="658">
        <v>0</v>
      </c>
      <c r="Q51" s="134" t="s">
        <v>1326</v>
      </c>
      <c r="R51" s="134"/>
      <c r="S51" s="134"/>
      <c r="T51" s="134"/>
    </row>
    <row r="52" spans="1:20">
      <c r="A52" s="561"/>
      <c r="B52" s="640" t="s">
        <v>605</v>
      </c>
      <c r="C52" s="635" t="s">
        <v>1343</v>
      </c>
      <c r="D52" s="617">
        <f t="shared" si="1"/>
        <v>0</v>
      </c>
      <c r="E52" s="670">
        <v>0</v>
      </c>
      <c r="F52" s="618">
        <f t="shared" si="25"/>
        <v>0</v>
      </c>
      <c r="G52" s="671">
        <v>0</v>
      </c>
      <c r="H52" s="672">
        <v>0</v>
      </c>
      <c r="I52" s="673">
        <v>0</v>
      </c>
      <c r="J52" s="622">
        <f t="shared" si="23"/>
        <v>0</v>
      </c>
      <c r="K52" s="671">
        <v>0</v>
      </c>
      <c r="L52" s="672">
        <v>0</v>
      </c>
      <c r="M52" s="673">
        <v>0</v>
      </c>
      <c r="N52" s="674">
        <v>0</v>
      </c>
      <c r="O52" s="657">
        <v>0</v>
      </c>
      <c r="P52" s="658">
        <v>0</v>
      </c>
      <c r="Q52" s="134" t="s">
        <v>1328</v>
      </c>
      <c r="R52" s="134"/>
      <c r="S52" s="134"/>
      <c r="T52" s="134"/>
    </row>
    <row r="53" spans="1:20" ht="15.75" thickBot="1">
      <c r="A53" s="561"/>
      <c r="B53" s="641" t="s">
        <v>606</v>
      </c>
      <c r="C53" s="642" t="s">
        <v>1344</v>
      </c>
      <c r="D53" s="643">
        <f t="shared" si="1"/>
        <v>0</v>
      </c>
      <c r="E53" s="675">
        <v>0</v>
      </c>
      <c r="F53" s="645">
        <f t="shared" si="25"/>
        <v>0</v>
      </c>
      <c r="G53" s="676">
        <v>0</v>
      </c>
      <c r="H53" s="677">
        <v>0</v>
      </c>
      <c r="I53" s="678">
        <v>0</v>
      </c>
      <c r="J53" s="649">
        <f t="shared" si="23"/>
        <v>0</v>
      </c>
      <c r="K53" s="676">
        <v>0</v>
      </c>
      <c r="L53" s="677">
        <v>0</v>
      </c>
      <c r="M53" s="678">
        <v>0</v>
      </c>
      <c r="N53" s="679">
        <v>0</v>
      </c>
      <c r="O53" s="680">
        <v>0</v>
      </c>
      <c r="P53" s="681">
        <v>0</v>
      </c>
      <c r="Q53" s="134" t="s">
        <v>1330</v>
      </c>
      <c r="R53" s="134"/>
      <c r="S53" s="134"/>
      <c r="T53" s="134"/>
    </row>
    <row r="54" spans="1:20" ht="16.5" thickTop="1" thickBot="1">
      <c r="A54" s="561" t="s">
        <v>607</v>
      </c>
      <c r="B54" s="575" t="s">
        <v>56</v>
      </c>
      <c r="C54" s="576" t="s">
        <v>608</v>
      </c>
      <c r="D54" s="577">
        <f t="shared" ref="D54:P54" si="31">D55+D59+D64+D67+D70+D73</f>
        <v>266.40750000000003</v>
      </c>
      <c r="E54" s="578">
        <f t="shared" si="31"/>
        <v>0.82969179744357457</v>
      </c>
      <c r="F54" s="578">
        <f t="shared" si="31"/>
        <v>67.44768454043674</v>
      </c>
      <c r="G54" s="579">
        <f t="shared" si="31"/>
        <v>13.951793142022099</v>
      </c>
      <c r="H54" s="580">
        <f t="shared" si="31"/>
        <v>21.970014680716993</v>
      </c>
      <c r="I54" s="581">
        <f t="shared" si="31"/>
        <v>31.525876717697635</v>
      </c>
      <c r="J54" s="582">
        <f t="shared" si="31"/>
        <v>193.67857806900395</v>
      </c>
      <c r="K54" s="579">
        <f t="shared" si="31"/>
        <v>98.462012443411922</v>
      </c>
      <c r="L54" s="580">
        <f t="shared" si="31"/>
        <v>88.332453900206104</v>
      </c>
      <c r="M54" s="581">
        <f t="shared" si="31"/>
        <v>6.8841117253859219</v>
      </c>
      <c r="N54" s="583">
        <f t="shared" si="31"/>
        <v>3.2978944286307645</v>
      </c>
      <c r="O54" s="584">
        <f t="shared" si="31"/>
        <v>0</v>
      </c>
      <c r="P54" s="578">
        <f t="shared" si="31"/>
        <v>1.1536511644849483</v>
      </c>
      <c r="R54" s="134"/>
      <c r="S54" s="134"/>
      <c r="T54" s="134"/>
    </row>
    <row r="55" spans="1:20" ht="15.75" thickTop="1">
      <c r="A55" s="561"/>
      <c r="B55" s="585" t="s">
        <v>147</v>
      </c>
      <c r="C55" s="586" t="s">
        <v>6</v>
      </c>
      <c r="D55" s="587">
        <f>SUM(D56:D58)</f>
        <v>0</v>
      </c>
      <c r="E55" s="588">
        <f>SUM(E56:E58)</f>
        <v>0</v>
      </c>
      <c r="F55" s="588">
        <f>SUM(G55:I55)</f>
        <v>0</v>
      </c>
      <c r="G55" s="589">
        <f>SUM(G56:G58)</f>
        <v>0</v>
      </c>
      <c r="H55" s="590">
        <f>SUM(H56:H58)</f>
        <v>0</v>
      </c>
      <c r="I55" s="591">
        <f>SUM(I56:I58)</f>
        <v>0</v>
      </c>
      <c r="J55" s="592">
        <f t="shared" ref="J55:J76" si="32">SUM(K55:M55)</f>
        <v>0</v>
      </c>
      <c r="K55" s="589">
        <f t="shared" ref="K55:P55" si="33">SUM(K56:K58)</f>
        <v>0</v>
      </c>
      <c r="L55" s="590">
        <f t="shared" si="33"/>
        <v>0</v>
      </c>
      <c r="M55" s="591">
        <f t="shared" si="33"/>
        <v>0</v>
      </c>
      <c r="N55" s="593">
        <f t="shared" si="33"/>
        <v>0</v>
      </c>
      <c r="O55" s="594">
        <f t="shared" si="33"/>
        <v>0</v>
      </c>
      <c r="P55" s="588">
        <f t="shared" si="33"/>
        <v>0</v>
      </c>
      <c r="R55" s="134"/>
      <c r="S55" s="134"/>
      <c r="T55" s="134"/>
    </row>
    <row r="56" spans="1:20">
      <c r="A56" s="561"/>
      <c r="B56" s="595" t="s">
        <v>407</v>
      </c>
      <c r="C56" s="596" t="s">
        <v>8</v>
      </c>
      <c r="D56" s="682">
        <v>0</v>
      </c>
      <c r="E56" s="597">
        <f>IFERROR($D56*E78/100, 0)</f>
        <v>0</v>
      </c>
      <c r="F56" s="597">
        <f>SUM(G56:I56)</f>
        <v>0</v>
      </c>
      <c r="G56" s="598">
        <f t="shared" ref="G56:I58" si="34">IFERROR($D56*G78/100, 0)</f>
        <v>0</v>
      </c>
      <c r="H56" s="599">
        <f t="shared" si="34"/>
        <v>0</v>
      </c>
      <c r="I56" s="600">
        <f t="shared" si="34"/>
        <v>0</v>
      </c>
      <c r="J56" s="683">
        <f t="shared" si="32"/>
        <v>0</v>
      </c>
      <c r="K56" s="598">
        <f t="shared" ref="K56:P58" si="35">IFERROR($D56*K78/100, 0)</f>
        <v>0</v>
      </c>
      <c r="L56" s="599">
        <f t="shared" si="35"/>
        <v>0</v>
      </c>
      <c r="M56" s="600">
        <f t="shared" si="35"/>
        <v>0</v>
      </c>
      <c r="N56" s="601">
        <f t="shared" si="35"/>
        <v>0</v>
      </c>
      <c r="O56" s="602">
        <f t="shared" si="35"/>
        <v>0</v>
      </c>
      <c r="P56" s="597">
        <f t="shared" si="35"/>
        <v>0</v>
      </c>
      <c r="Q56" s="134" t="s">
        <v>1300</v>
      </c>
      <c r="R56" s="134"/>
      <c r="S56" s="134"/>
      <c r="T56" s="134"/>
    </row>
    <row r="57" spans="1:20">
      <c r="A57" s="561"/>
      <c r="B57" s="595" t="s">
        <v>408</v>
      </c>
      <c r="C57" s="596" t="s">
        <v>9</v>
      </c>
      <c r="D57" s="682">
        <v>0</v>
      </c>
      <c r="E57" s="597">
        <f>IFERROR($D57*E79/100, 0)</f>
        <v>0</v>
      </c>
      <c r="F57" s="597">
        <f t="shared" si="4"/>
        <v>0</v>
      </c>
      <c r="G57" s="598">
        <f t="shared" si="34"/>
        <v>0</v>
      </c>
      <c r="H57" s="599">
        <f t="shared" si="34"/>
        <v>0</v>
      </c>
      <c r="I57" s="600">
        <f t="shared" si="34"/>
        <v>0</v>
      </c>
      <c r="J57" s="683">
        <f t="shared" si="32"/>
        <v>0</v>
      </c>
      <c r="K57" s="598">
        <f t="shared" si="35"/>
        <v>0</v>
      </c>
      <c r="L57" s="599">
        <f t="shared" si="35"/>
        <v>0</v>
      </c>
      <c r="M57" s="600">
        <f t="shared" si="35"/>
        <v>0</v>
      </c>
      <c r="N57" s="601">
        <f t="shared" si="35"/>
        <v>0</v>
      </c>
      <c r="O57" s="602">
        <f t="shared" si="35"/>
        <v>0</v>
      </c>
      <c r="P57" s="597">
        <f t="shared" si="35"/>
        <v>0</v>
      </c>
      <c r="Q57" s="134" t="s">
        <v>1302</v>
      </c>
      <c r="R57" s="134"/>
      <c r="S57" s="134"/>
      <c r="T57" s="134"/>
    </row>
    <row r="58" spans="1:20">
      <c r="A58" s="561"/>
      <c r="B58" s="595" t="s">
        <v>609</v>
      </c>
      <c r="C58" s="596" t="s">
        <v>11</v>
      </c>
      <c r="D58" s="682">
        <v>0</v>
      </c>
      <c r="E58" s="597">
        <f>IFERROR($D58*E80/100, 0)</f>
        <v>0</v>
      </c>
      <c r="F58" s="597">
        <f t="shared" si="4"/>
        <v>0</v>
      </c>
      <c r="G58" s="598">
        <f t="shared" si="34"/>
        <v>0</v>
      </c>
      <c r="H58" s="599">
        <f t="shared" si="34"/>
        <v>0</v>
      </c>
      <c r="I58" s="600">
        <f t="shared" si="34"/>
        <v>0</v>
      </c>
      <c r="J58" s="683">
        <f t="shared" si="32"/>
        <v>0</v>
      </c>
      <c r="K58" s="598">
        <f t="shared" si="35"/>
        <v>0</v>
      </c>
      <c r="L58" s="599">
        <f t="shared" si="35"/>
        <v>0</v>
      </c>
      <c r="M58" s="600">
        <f t="shared" si="35"/>
        <v>0</v>
      </c>
      <c r="N58" s="601">
        <f t="shared" si="35"/>
        <v>0</v>
      </c>
      <c r="O58" s="602">
        <f t="shared" si="35"/>
        <v>0</v>
      </c>
      <c r="P58" s="597">
        <f t="shared" si="35"/>
        <v>0</v>
      </c>
      <c r="Q58" s="134" t="s">
        <v>1304</v>
      </c>
      <c r="R58" s="134"/>
      <c r="S58" s="134"/>
      <c r="T58" s="134"/>
    </row>
    <row r="59" spans="1:20">
      <c r="A59" s="561"/>
      <c r="B59" s="585" t="s">
        <v>149</v>
      </c>
      <c r="C59" s="603" t="s">
        <v>13</v>
      </c>
      <c r="D59" s="587">
        <f>SUM(D60:D63)</f>
        <v>5.0451800000000002</v>
      </c>
      <c r="E59" s="588">
        <f>SUM(E60:E63)</f>
        <v>1.5712562381413338E-2</v>
      </c>
      <c r="F59" s="588">
        <f t="shared" si="4"/>
        <v>1.2773127974614851</v>
      </c>
      <c r="G59" s="589">
        <f>SUM(G60:G63)</f>
        <v>0.26421668956116873</v>
      </c>
      <c r="H59" s="590">
        <f>SUM(H60:H63)</f>
        <v>0.41606440759685737</v>
      </c>
      <c r="I59" s="591">
        <f>SUM(I60:I63)</f>
        <v>0.59703170030345909</v>
      </c>
      <c r="J59" s="592">
        <f t="shared" si="32"/>
        <v>3.6678520255705167</v>
      </c>
      <c r="K59" s="589">
        <f t="shared" ref="K59:P59" si="36">SUM(K60:K63)</f>
        <v>1.8646568731708122</v>
      </c>
      <c r="L59" s="590">
        <f t="shared" si="36"/>
        <v>1.6728250134408447</v>
      </c>
      <c r="M59" s="591">
        <f t="shared" si="36"/>
        <v>0.13037013895886015</v>
      </c>
      <c r="N59" s="593">
        <f t="shared" si="36"/>
        <v>6.2454964719234105E-2</v>
      </c>
      <c r="O59" s="594">
        <f t="shared" si="36"/>
        <v>0</v>
      </c>
      <c r="P59" s="588">
        <f t="shared" si="36"/>
        <v>2.1847649867350476E-2</v>
      </c>
      <c r="R59" s="134"/>
      <c r="S59" s="134"/>
      <c r="T59" s="134"/>
    </row>
    <row r="60" spans="1:20">
      <c r="A60" s="561"/>
      <c r="B60" s="595" t="s">
        <v>151</v>
      </c>
      <c r="C60" s="596" t="s">
        <v>15</v>
      </c>
      <c r="D60" s="682">
        <v>0.6236799999999999</v>
      </c>
      <c r="E60" s="597">
        <f>IFERROR($D60*E81/100, 0)</f>
        <v>1.9423709175965711E-3</v>
      </c>
      <c r="F60" s="597">
        <f t="shared" si="4"/>
        <v>0.15790010376652153</v>
      </c>
      <c r="G60" s="598">
        <f t="shared" ref="G60:I63" si="37">IFERROR($D60*G81/100, 0)</f>
        <v>3.2662197373633781E-2</v>
      </c>
      <c r="H60" s="599">
        <f t="shared" si="37"/>
        <v>5.1433457226502916E-2</v>
      </c>
      <c r="I60" s="600">
        <f t="shared" si="37"/>
        <v>7.3804449166384817E-2</v>
      </c>
      <c r="J60" s="683">
        <f t="shared" si="32"/>
        <v>0.4534161221815316</v>
      </c>
      <c r="K60" s="598">
        <f t="shared" ref="K60:P63" si="38">IFERROR($D60*K81/100, 0)</f>
        <v>0.23050697867254921</v>
      </c>
      <c r="L60" s="599">
        <f t="shared" si="38"/>
        <v>0.20679292005097655</v>
      </c>
      <c r="M60" s="600">
        <f t="shared" si="38"/>
        <v>1.6116223458005837E-2</v>
      </c>
      <c r="N60" s="601">
        <f t="shared" si="38"/>
        <v>7.7206189662394455E-3</v>
      </c>
      <c r="O60" s="602">
        <f t="shared" si="38"/>
        <v>0</v>
      </c>
      <c r="P60" s="597">
        <f t="shared" si="38"/>
        <v>2.7007841681107795E-3</v>
      </c>
      <c r="Q60" s="134" t="s">
        <v>1306</v>
      </c>
      <c r="R60" s="134"/>
      <c r="S60" s="134"/>
      <c r="T60" s="134"/>
    </row>
    <row r="61" spans="1:20">
      <c r="A61" s="561"/>
      <c r="B61" s="595" t="s">
        <v>153</v>
      </c>
      <c r="C61" s="596" t="s">
        <v>592</v>
      </c>
      <c r="D61" s="682">
        <v>4.4215</v>
      </c>
      <c r="E61" s="597">
        <f>IFERROR($D61*E82/100, 0)</f>
        <v>1.3770191463816767E-2</v>
      </c>
      <c r="F61" s="597">
        <f t="shared" si="4"/>
        <v>1.1194126936949638</v>
      </c>
      <c r="G61" s="598">
        <f t="shared" si="37"/>
        <v>0.23155449218753496</v>
      </c>
      <c r="H61" s="599">
        <f t="shared" si="37"/>
        <v>0.36463095037035442</v>
      </c>
      <c r="I61" s="600">
        <f t="shared" si="37"/>
        <v>0.52322725113707425</v>
      </c>
      <c r="J61" s="683">
        <f t="shared" si="32"/>
        <v>3.2144359033889853</v>
      </c>
      <c r="K61" s="598">
        <f t="shared" si="38"/>
        <v>1.6341498944982629</v>
      </c>
      <c r="L61" s="599">
        <f t="shared" si="38"/>
        <v>1.4660320933898681</v>
      </c>
      <c r="M61" s="600">
        <f t="shared" si="38"/>
        <v>0.11425391550085433</v>
      </c>
      <c r="N61" s="601">
        <f t="shared" si="38"/>
        <v>5.4734345752994656E-2</v>
      </c>
      <c r="O61" s="602">
        <f t="shared" si="38"/>
        <v>0</v>
      </c>
      <c r="P61" s="597">
        <f t="shared" si="38"/>
        <v>1.9146865699239696E-2</v>
      </c>
      <c r="Q61" s="463" t="s">
        <v>1345</v>
      </c>
      <c r="R61" s="463" t="s">
        <v>1346</v>
      </c>
      <c r="S61" s="463" t="s">
        <v>1347</v>
      </c>
      <c r="T61" s="463" t="s">
        <v>1348</v>
      </c>
    </row>
    <row r="62" spans="1:20">
      <c r="A62" s="561"/>
      <c r="B62" s="595" t="s">
        <v>155</v>
      </c>
      <c r="C62" s="596" t="s">
        <v>21</v>
      </c>
      <c r="D62" s="682">
        <v>0</v>
      </c>
      <c r="E62" s="597">
        <f>IFERROR($D62*E83/100, 0)</f>
        <v>0</v>
      </c>
      <c r="F62" s="597">
        <f t="shared" si="4"/>
        <v>0</v>
      </c>
      <c r="G62" s="598">
        <f t="shared" si="37"/>
        <v>0</v>
      </c>
      <c r="H62" s="599">
        <f t="shared" si="37"/>
        <v>0</v>
      </c>
      <c r="I62" s="600">
        <f t="shared" si="37"/>
        <v>0</v>
      </c>
      <c r="J62" s="683">
        <f t="shared" si="32"/>
        <v>0</v>
      </c>
      <c r="K62" s="598">
        <f t="shared" si="38"/>
        <v>0</v>
      </c>
      <c r="L62" s="599">
        <f t="shared" si="38"/>
        <v>0</v>
      </c>
      <c r="M62" s="600">
        <f t="shared" si="38"/>
        <v>0</v>
      </c>
      <c r="N62" s="601">
        <f t="shared" si="38"/>
        <v>0</v>
      </c>
      <c r="O62" s="602">
        <f t="shared" si="38"/>
        <v>0</v>
      </c>
      <c r="P62" s="597">
        <f t="shared" si="38"/>
        <v>0</v>
      </c>
      <c r="Q62" s="463" t="s">
        <v>1310</v>
      </c>
      <c r="R62" s="134"/>
      <c r="S62" s="134"/>
      <c r="T62" s="134"/>
    </row>
    <row r="63" spans="1:20" ht="38.25">
      <c r="A63" s="561"/>
      <c r="B63" s="595" t="s">
        <v>610</v>
      </c>
      <c r="C63" s="596" t="s">
        <v>594</v>
      </c>
      <c r="D63" s="682">
        <v>0</v>
      </c>
      <c r="E63" s="597">
        <f>IFERROR($D63*E84/100, 0)</f>
        <v>0</v>
      </c>
      <c r="F63" s="597">
        <f t="shared" si="4"/>
        <v>0</v>
      </c>
      <c r="G63" s="598">
        <f t="shared" si="37"/>
        <v>0</v>
      </c>
      <c r="H63" s="599">
        <f t="shared" si="37"/>
        <v>0</v>
      </c>
      <c r="I63" s="600">
        <f t="shared" si="37"/>
        <v>0</v>
      </c>
      <c r="J63" s="683">
        <f t="shared" si="32"/>
        <v>0</v>
      </c>
      <c r="K63" s="598">
        <f t="shared" si="38"/>
        <v>0</v>
      </c>
      <c r="L63" s="599">
        <f t="shared" si="38"/>
        <v>0</v>
      </c>
      <c r="M63" s="600">
        <f t="shared" si="38"/>
        <v>0</v>
      </c>
      <c r="N63" s="601">
        <f t="shared" si="38"/>
        <v>0</v>
      </c>
      <c r="O63" s="602">
        <f t="shared" si="38"/>
        <v>0</v>
      </c>
      <c r="P63" s="597">
        <f t="shared" si="38"/>
        <v>0</v>
      </c>
      <c r="Q63" s="463" t="s">
        <v>1312</v>
      </c>
      <c r="R63" s="134"/>
      <c r="S63" s="134"/>
      <c r="T63" s="134"/>
    </row>
    <row r="64" spans="1:20">
      <c r="A64" s="561"/>
      <c r="B64" s="585" t="s">
        <v>157</v>
      </c>
      <c r="C64" s="604" t="s">
        <v>25</v>
      </c>
      <c r="D64" s="587">
        <f>D65+D66</f>
        <v>0.75300999999999996</v>
      </c>
      <c r="E64" s="588">
        <f>E65+E66</f>
        <v>2.3451525215806091E-3</v>
      </c>
      <c r="F64" s="588">
        <f t="shared" si="4"/>
        <v>0.19064320987882949</v>
      </c>
      <c r="G64" s="589">
        <f>G65+G66</f>
        <v>3.9435225186505864E-2</v>
      </c>
      <c r="H64" s="590">
        <f>H65+H66</f>
        <v>6.2099005301002055E-2</v>
      </c>
      <c r="I64" s="591">
        <f>I65+I66</f>
        <v>8.9108979391321549E-2</v>
      </c>
      <c r="J64" s="592">
        <f t="shared" si="32"/>
        <v>0.54743919023203425</v>
      </c>
      <c r="K64" s="589">
        <f t="shared" ref="K64:P64" si="39">K65+K66</f>
        <v>0.278306278877335</v>
      </c>
      <c r="L64" s="590">
        <f t="shared" si="39"/>
        <v>0.24967473179769409</v>
      </c>
      <c r="M64" s="591">
        <f t="shared" si="39"/>
        <v>1.945817955700516E-2</v>
      </c>
      <c r="N64" s="593">
        <f t="shared" si="39"/>
        <v>9.3216125060415038E-3</v>
      </c>
      <c r="O64" s="594">
        <f t="shared" si="39"/>
        <v>0</v>
      </c>
      <c r="P64" s="588">
        <f t="shared" si="39"/>
        <v>3.2608348615140751E-3</v>
      </c>
      <c r="R64" s="134"/>
      <c r="S64" s="134"/>
      <c r="T64" s="134"/>
    </row>
    <row r="65" spans="1:20" ht="51.75">
      <c r="A65" s="561"/>
      <c r="B65" s="595" t="s">
        <v>409</v>
      </c>
      <c r="C65" s="605" t="s">
        <v>595</v>
      </c>
      <c r="D65" s="682">
        <v>0.75300999999999996</v>
      </c>
      <c r="E65" s="597">
        <f>IFERROR($D65*E85/100, 0)</f>
        <v>2.3451525215806091E-3</v>
      </c>
      <c r="F65" s="597">
        <f t="shared" si="4"/>
        <v>0.19064320987882949</v>
      </c>
      <c r="G65" s="598">
        <f t="shared" ref="G65:I66" si="40">IFERROR($D65*G85/100, 0)</f>
        <v>3.9435225186505864E-2</v>
      </c>
      <c r="H65" s="599">
        <f t="shared" si="40"/>
        <v>6.2099005301002055E-2</v>
      </c>
      <c r="I65" s="600">
        <f t="shared" si="40"/>
        <v>8.9108979391321549E-2</v>
      </c>
      <c r="J65" s="683">
        <f t="shared" si="32"/>
        <v>0.54743919023203425</v>
      </c>
      <c r="K65" s="598">
        <f t="shared" ref="K65:P66" si="41">IFERROR($D65*K85/100, 0)</f>
        <v>0.278306278877335</v>
      </c>
      <c r="L65" s="599">
        <f t="shared" si="41"/>
        <v>0.24967473179769409</v>
      </c>
      <c r="M65" s="600">
        <f t="shared" si="41"/>
        <v>1.945817955700516E-2</v>
      </c>
      <c r="N65" s="601">
        <f t="shared" si="41"/>
        <v>9.3216125060415038E-3</v>
      </c>
      <c r="O65" s="602">
        <f t="shared" si="41"/>
        <v>0</v>
      </c>
      <c r="P65" s="597">
        <f t="shared" si="41"/>
        <v>3.2608348615140751E-3</v>
      </c>
      <c r="Q65" s="463" t="s">
        <v>1314</v>
      </c>
      <c r="R65" s="134"/>
      <c r="S65" s="134"/>
      <c r="T65" s="134"/>
    </row>
    <row r="66" spans="1:20">
      <c r="A66" s="561"/>
      <c r="B66" s="595" t="s">
        <v>611</v>
      </c>
      <c r="C66" s="605" t="s">
        <v>29</v>
      </c>
      <c r="D66" s="682">
        <v>0</v>
      </c>
      <c r="E66" s="597">
        <f>IFERROR($D66*E86/100, 0)</f>
        <v>0</v>
      </c>
      <c r="F66" s="597">
        <f t="shared" si="4"/>
        <v>0</v>
      </c>
      <c r="G66" s="598">
        <f t="shared" si="40"/>
        <v>0</v>
      </c>
      <c r="H66" s="599">
        <f t="shared" si="40"/>
        <v>0</v>
      </c>
      <c r="I66" s="600">
        <f t="shared" si="40"/>
        <v>0</v>
      </c>
      <c r="J66" s="683">
        <f t="shared" si="32"/>
        <v>0</v>
      </c>
      <c r="K66" s="598">
        <f t="shared" si="41"/>
        <v>0</v>
      </c>
      <c r="L66" s="599">
        <f t="shared" si="41"/>
        <v>0</v>
      </c>
      <c r="M66" s="600">
        <f t="shared" si="41"/>
        <v>0</v>
      </c>
      <c r="N66" s="601">
        <f t="shared" si="41"/>
        <v>0</v>
      </c>
      <c r="O66" s="602">
        <f t="shared" si="41"/>
        <v>0</v>
      </c>
      <c r="P66" s="597">
        <f t="shared" si="41"/>
        <v>0</v>
      </c>
      <c r="Q66" s="463" t="s">
        <v>1316</v>
      </c>
      <c r="R66" s="134"/>
      <c r="S66" s="134"/>
      <c r="T66" s="134"/>
    </row>
    <row r="67" spans="1:20">
      <c r="A67" s="561"/>
      <c r="B67" s="585" t="s">
        <v>159</v>
      </c>
      <c r="C67" s="604" t="s">
        <v>31</v>
      </c>
      <c r="D67" s="587">
        <f>D68+D69</f>
        <v>22.016079999999999</v>
      </c>
      <c r="E67" s="588">
        <f>E68+E69</f>
        <v>6.856624152045844E-2</v>
      </c>
      <c r="F67" s="588">
        <f t="shared" si="4"/>
        <v>5.5739182217355676</v>
      </c>
      <c r="G67" s="589">
        <f>G68+G69</f>
        <v>1.1529847844306558</v>
      </c>
      <c r="H67" s="590">
        <f>H68+H69</f>
        <v>1.8156155544113428</v>
      </c>
      <c r="I67" s="591">
        <f>I68+I69</f>
        <v>2.6053178828935692</v>
      </c>
      <c r="J67" s="592">
        <f t="shared" si="32"/>
        <v>16.005717065223152</v>
      </c>
      <c r="K67" s="589">
        <f t="shared" ref="K67:P67" si="42">K68+K69</f>
        <v>8.1369613952878694</v>
      </c>
      <c r="L67" s="590">
        <f t="shared" si="42"/>
        <v>7.2998484339339154</v>
      </c>
      <c r="M67" s="591">
        <f t="shared" si="42"/>
        <v>0.56890723600136806</v>
      </c>
      <c r="N67" s="593">
        <f t="shared" si="42"/>
        <v>0.27254002823602641</v>
      </c>
      <c r="O67" s="594">
        <f t="shared" si="42"/>
        <v>0</v>
      </c>
      <c r="P67" s="588">
        <f t="shared" si="42"/>
        <v>9.5338443284794086E-2</v>
      </c>
      <c r="R67" s="134"/>
      <c r="S67" s="134"/>
      <c r="T67" s="134"/>
    </row>
    <row r="68" spans="1:20">
      <c r="A68" s="561"/>
      <c r="B68" s="606" t="s">
        <v>410</v>
      </c>
      <c r="C68" s="605" t="s">
        <v>596</v>
      </c>
      <c r="D68" s="682">
        <v>0</v>
      </c>
      <c r="E68" s="597">
        <f>IFERROR($D68*E87/100, 0)</f>
        <v>0</v>
      </c>
      <c r="F68" s="597">
        <f t="shared" si="4"/>
        <v>0</v>
      </c>
      <c r="G68" s="598">
        <f t="shared" ref="G68:I69" si="43">IFERROR($D68*G87/100, 0)</f>
        <v>0</v>
      </c>
      <c r="H68" s="599">
        <f t="shared" si="43"/>
        <v>0</v>
      </c>
      <c r="I68" s="600">
        <f t="shared" si="43"/>
        <v>0</v>
      </c>
      <c r="J68" s="683">
        <f t="shared" si="32"/>
        <v>0</v>
      </c>
      <c r="K68" s="598">
        <f t="shared" ref="K68:P69" si="44">IFERROR($D68*K87/100, 0)</f>
        <v>0</v>
      </c>
      <c r="L68" s="599">
        <f t="shared" si="44"/>
        <v>0</v>
      </c>
      <c r="M68" s="600">
        <f t="shared" si="44"/>
        <v>0</v>
      </c>
      <c r="N68" s="601">
        <f t="shared" si="44"/>
        <v>0</v>
      </c>
      <c r="O68" s="602">
        <f t="shared" si="44"/>
        <v>0</v>
      </c>
      <c r="P68" s="597">
        <f t="shared" si="44"/>
        <v>0</v>
      </c>
      <c r="Q68" s="463" t="s">
        <v>1318</v>
      </c>
      <c r="R68" s="134"/>
      <c r="S68" s="134"/>
      <c r="T68" s="134"/>
    </row>
    <row r="69" spans="1:20" ht="26.25">
      <c r="A69" s="561"/>
      <c r="B69" s="606" t="s">
        <v>411</v>
      </c>
      <c r="C69" s="664" t="s">
        <v>597</v>
      </c>
      <c r="D69" s="682">
        <v>22.016079999999999</v>
      </c>
      <c r="E69" s="597">
        <f>IFERROR($D69*E88/100, 0)</f>
        <v>6.856624152045844E-2</v>
      </c>
      <c r="F69" s="597">
        <f t="shared" si="4"/>
        <v>5.5739182217355676</v>
      </c>
      <c r="G69" s="598">
        <f t="shared" si="43"/>
        <v>1.1529847844306558</v>
      </c>
      <c r="H69" s="599">
        <f t="shared" si="43"/>
        <v>1.8156155544113428</v>
      </c>
      <c r="I69" s="600">
        <f t="shared" si="43"/>
        <v>2.6053178828935692</v>
      </c>
      <c r="J69" s="683">
        <f t="shared" si="32"/>
        <v>16.005717065223152</v>
      </c>
      <c r="K69" s="598">
        <f t="shared" si="44"/>
        <v>8.1369613952878694</v>
      </c>
      <c r="L69" s="599">
        <f t="shared" si="44"/>
        <v>7.2998484339339154</v>
      </c>
      <c r="M69" s="600">
        <f t="shared" si="44"/>
        <v>0.56890723600136806</v>
      </c>
      <c r="N69" s="601">
        <f t="shared" si="44"/>
        <v>0.27254002823602641</v>
      </c>
      <c r="O69" s="602">
        <f t="shared" si="44"/>
        <v>0</v>
      </c>
      <c r="P69" s="597">
        <f t="shared" si="44"/>
        <v>9.5338443284794086E-2</v>
      </c>
      <c r="Q69" s="463" t="s">
        <v>1320</v>
      </c>
      <c r="R69" s="134"/>
      <c r="S69" s="134"/>
      <c r="T69" s="134"/>
    </row>
    <row r="70" spans="1:20">
      <c r="A70" s="561"/>
      <c r="B70" s="585" t="s">
        <v>415</v>
      </c>
      <c r="C70" s="616" t="s">
        <v>37</v>
      </c>
      <c r="D70" s="617">
        <f>D71+D72</f>
        <v>235.31013999999999</v>
      </c>
      <c r="E70" s="618">
        <f>E71+E72</f>
        <v>0.73284308066889692</v>
      </c>
      <c r="F70" s="618">
        <f t="shared" si="4"/>
        <v>59.574614422964828</v>
      </c>
      <c r="G70" s="619">
        <f>G71+G72</f>
        <v>12.323220620666685</v>
      </c>
      <c r="H70" s="620">
        <f>H71+H72</f>
        <v>19.405486821210257</v>
      </c>
      <c r="I70" s="621">
        <f>I71+I72</f>
        <v>27.845906981087886</v>
      </c>
      <c r="J70" s="622">
        <f t="shared" si="32"/>
        <v>171.07075934580766</v>
      </c>
      <c r="K70" s="619">
        <f t="shared" ref="K70:P70" si="45">K71+K72</f>
        <v>86.968684938453322</v>
      </c>
      <c r="L70" s="620">
        <f t="shared" si="45"/>
        <v>78.021535031112279</v>
      </c>
      <c r="M70" s="621">
        <f t="shared" si="45"/>
        <v>6.0805393762420454</v>
      </c>
      <c r="N70" s="623">
        <f t="shared" si="45"/>
        <v>2.9129360085820601</v>
      </c>
      <c r="O70" s="624">
        <f t="shared" si="45"/>
        <v>0</v>
      </c>
      <c r="P70" s="618">
        <f t="shared" si="45"/>
        <v>1.0189871419765442</v>
      </c>
      <c r="R70" s="134"/>
      <c r="S70" s="134"/>
      <c r="T70" s="134"/>
    </row>
    <row r="71" spans="1:20">
      <c r="A71" s="561"/>
      <c r="B71" s="625" t="s">
        <v>612</v>
      </c>
      <c r="C71" s="626" t="s">
        <v>39</v>
      </c>
      <c r="D71" s="684">
        <v>20.399999999999999</v>
      </c>
      <c r="E71" s="597">
        <f>IFERROR($D71*E89/100, 0)</f>
        <v>6.3533168802863735E-2</v>
      </c>
      <c r="F71" s="597">
        <f t="shared" si="4"/>
        <v>5.1647673756366066</v>
      </c>
      <c r="G71" s="598">
        <f t="shared" ref="G71:I72" si="46">IFERROR($D71*G89/100, 0)</f>
        <v>1.0683504784859692</v>
      </c>
      <c r="H71" s="599">
        <f t="shared" si="46"/>
        <v>1.6823411483784303</v>
      </c>
      <c r="I71" s="600">
        <f t="shared" si="46"/>
        <v>2.4140757487722073</v>
      </c>
      <c r="J71" s="683">
        <f t="shared" si="32"/>
        <v>14.830824930257897</v>
      </c>
      <c r="K71" s="598">
        <f t="shared" ref="K71:P72" si="47">IFERROR($D71*K89/100, 0)</f>
        <v>7.5396715702283288</v>
      </c>
      <c r="L71" s="599">
        <f t="shared" si="47"/>
        <v>6.7640064921753495</v>
      </c>
      <c r="M71" s="600">
        <f t="shared" si="47"/>
        <v>0.52714686785421871</v>
      </c>
      <c r="N71" s="601">
        <f t="shared" si="47"/>
        <v>0.25253435561711884</v>
      </c>
      <c r="O71" s="602">
        <f t="shared" si="47"/>
        <v>0</v>
      </c>
      <c r="P71" s="597">
        <f t="shared" si="47"/>
        <v>8.8340169685511671E-2</v>
      </c>
      <c r="Q71" s="134" t="s">
        <v>1322</v>
      </c>
      <c r="R71" s="134"/>
      <c r="S71" s="134"/>
      <c r="T71" s="134"/>
    </row>
    <row r="72" spans="1:20" ht="26.25">
      <c r="A72" s="561"/>
      <c r="B72" s="625" t="s">
        <v>613</v>
      </c>
      <c r="C72" s="635" t="s">
        <v>41</v>
      </c>
      <c r="D72" s="685">
        <v>214.91013999999998</v>
      </c>
      <c r="E72" s="597">
        <f>IFERROR($D72*E90/100, 0)</f>
        <v>0.66930991186603317</v>
      </c>
      <c r="F72" s="597">
        <f t="shared" si="4"/>
        <v>54.409847047328221</v>
      </c>
      <c r="G72" s="598">
        <f t="shared" si="46"/>
        <v>11.254870142180716</v>
      </c>
      <c r="H72" s="599">
        <f t="shared" si="46"/>
        <v>17.723145672831826</v>
      </c>
      <c r="I72" s="600">
        <f t="shared" si="46"/>
        <v>25.43183123231568</v>
      </c>
      <c r="J72" s="683">
        <f t="shared" si="32"/>
        <v>156.23993441554975</v>
      </c>
      <c r="K72" s="598">
        <f t="shared" si="47"/>
        <v>79.429013368225</v>
      </c>
      <c r="L72" s="599">
        <f t="shared" si="47"/>
        <v>71.257528538936924</v>
      </c>
      <c r="M72" s="600">
        <f t="shared" si="47"/>
        <v>5.5533925083878266</v>
      </c>
      <c r="N72" s="601">
        <f t="shared" si="47"/>
        <v>2.6604016529649415</v>
      </c>
      <c r="O72" s="602">
        <f t="shared" si="47"/>
        <v>0</v>
      </c>
      <c r="P72" s="597">
        <f t="shared" si="47"/>
        <v>0.93064697229103255</v>
      </c>
      <c r="Q72" s="134" t="s">
        <v>1324</v>
      </c>
      <c r="R72" s="134"/>
      <c r="S72" s="134"/>
      <c r="T72" s="134"/>
    </row>
    <row r="73" spans="1:20">
      <c r="A73" s="561"/>
      <c r="B73" s="638" t="s">
        <v>416</v>
      </c>
      <c r="C73" s="639" t="s">
        <v>598</v>
      </c>
      <c r="D73" s="617">
        <f>D74+D75+D76</f>
        <v>3.2830900000000001</v>
      </c>
      <c r="E73" s="618">
        <f t="shared" ref="E73:P73" si="48">E74+E75+E76</f>
        <v>1.0224760351225192E-2</v>
      </c>
      <c r="F73" s="618">
        <f t="shared" si="48"/>
        <v>0.8311958883960191</v>
      </c>
      <c r="G73" s="619">
        <f t="shared" si="48"/>
        <v>0.17193582217708336</v>
      </c>
      <c r="H73" s="620">
        <f t="shared" si="48"/>
        <v>0.27074889219753639</v>
      </c>
      <c r="I73" s="621">
        <f t="shared" si="48"/>
        <v>0.38851117402139934</v>
      </c>
      <c r="J73" s="622">
        <f t="shared" si="48"/>
        <v>2.3868104421706078</v>
      </c>
      <c r="K73" s="619">
        <f t="shared" si="48"/>
        <v>1.2134029576225944</v>
      </c>
      <c r="L73" s="620">
        <f t="shared" si="48"/>
        <v>1.088570689921371</v>
      </c>
      <c r="M73" s="621">
        <f t="shared" si="48"/>
        <v>8.4836794626642509E-2</v>
      </c>
      <c r="N73" s="623">
        <f t="shared" si="48"/>
        <v>4.0641814587402292E-2</v>
      </c>
      <c r="O73" s="624">
        <f t="shared" si="48"/>
        <v>0</v>
      </c>
      <c r="P73" s="618">
        <f t="shared" si="48"/>
        <v>1.4217094494745414E-2</v>
      </c>
      <c r="R73" s="134"/>
      <c r="S73" s="134"/>
      <c r="T73" s="134"/>
    </row>
    <row r="74" spans="1:20">
      <c r="A74" s="561"/>
      <c r="B74" s="640" t="s">
        <v>417</v>
      </c>
      <c r="C74" s="635" t="s">
        <v>1342</v>
      </c>
      <c r="D74" s="685">
        <v>0</v>
      </c>
      <c r="E74" s="597">
        <f>IFERROR($D74*E91/100, 0)</f>
        <v>0</v>
      </c>
      <c r="F74" s="597">
        <f>SUM(G74:I74)</f>
        <v>0</v>
      </c>
      <c r="G74" s="598">
        <f t="shared" ref="G74:I76" si="49">IFERROR($D74*G91/100, 0)</f>
        <v>0</v>
      </c>
      <c r="H74" s="599">
        <f t="shared" si="49"/>
        <v>0</v>
      </c>
      <c r="I74" s="600">
        <f t="shared" si="49"/>
        <v>0</v>
      </c>
      <c r="J74" s="683">
        <f t="shared" si="32"/>
        <v>0</v>
      </c>
      <c r="K74" s="598">
        <f t="shared" ref="K74:P76" si="50">IFERROR($D74*K91/100, 0)</f>
        <v>0</v>
      </c>
      <c r="L74" s="599">
        <f t="shared" si="50"/>
        <v>0</v>
      </c>
      <c r="M74" s="600">
        <f t="shared" si="50"/>
        <v>0</v>
      </c>
      <c r="N74" s="601">
        <f t="shared" si="50"/>
        <v>0</v>
      </c>
      <c r="O74" s="602">
        <f t="shared" si="50"/>
        <v>0</v>
      </c>
      <c r="P74" s="597">
        <f t="shared" si="50"/>
        <v>0</v>
      </c>
      <c r="Q74" s="134" t="s">
        <v>1326</v>
      </c>
      <c r="R74" s="134"/>
      <c r="S74" s="134"/>
      <c r="T74" s="134"/>
    </row>
    <row r="75" spans="1:20">
      <c r="A75" s="561"/>
      <c r="B75" s="625" t="s">
        <v>418</v>
      </c>
      <c r="C75" s="635" t="s">
        <v>1343</v>
      </c>
      <c r="D75" s="685">
        <v>1.3293600000000001</v>
      </c>
      <c r="E75" s="597">
        <f>IFERROR($D75*E92/100, 0)</f>
        <v>4.1401202588124972E-3</v>
      </c>
      <c r="F75" s="597">
        <f>SUM(G75:I75)</f>
        <v>0.3365605469841314</v>
      </c>
      <c r="G75" s="598">
        <f t="shared" si="49"/>
        <v>6.9618744709809222E-2</v>
      </c>
      <c r="H75" s="599">
        <f t="shared" si="49"/>
        <v>0.10962926612786034</v>
      </c>
      <c r="I75" s="600">
        <f t="shared" si="49"/>
        <v>0.15731253614646187</v>
      </c>
      <c r="J75" s="683">
        <f t="shared" si="32"/>
        <v>0.96644634457292355</v>
      </c>
      <c r="K75" s="598">
        <f t="shared" si="50"/>
        <v>0.49132048032346731</v>
      </c>
      <c r="L75" s="599">
        <f t="shared" si="50"/>
        <v>0.44077449364893256</v>
      </c>
      <c r="M75" s="600">
        <f t="shared" si="50"/>
        <v>3.4351370600523741E-2</v>
      </c>
      <c r="N75" s="601">
        <f t="shared" si="50"/>
        <v>1.6456327008979078E-2</v>
      </c>
      <c r="O75" s="602">
        <f t="shared" si="50"/>
        <v>0</v>
      </c>
      <c r="P75" s="597">
        <f t="shared" si="50"/>
        <v>5.756661175153519E-3</v>
      </c>
      <c r="Q75" s="134" t="s">
        <v>1328</v>
      </c>
      <c r="R75" s="134"/>
      <c r="S75" s="134"/>
      <c r="T75" s="134"/>
    </row>
    <row r="76" spans="1:20" ht="15.75" thickBot="1">
      <c r="A76" s="561"/>
      <c r="B76" s="686" t="s">
        <v>419</v>
      </c>
      <c r="C76" s="642" t="s">
        <v>1344</v>
      </c>
      <c r="D76" s="684">
        <v>1.95373</v>
      </c>
      <c r="E76" s="687">
        <f>IFERROR($D76*E93/100, 0)</f>
        <v>6.0846400924126952E-3</v>
      </c>
      <c r="F76" s="687">
        <f>SUM(G76:I76)</f>
        <v>0.4946353414118877</v>
      </c>
      <c r="G76" s="688">
        <f t="shared" si="49"/>
        <v>0.10231707746727414</v>
      </c>
      <c r="H76" s="689">
        <f t="shared" si="49"/>
        <v>0.16111962606967606</v>
      </c>
      <c r="I76" s="690">
        <f t="shared" si="49"/>
        <v>0.2311986378749375</v>
      </c>
      <c r="J76" s="691">
        <f t="shared" si="32"/>
        <v>1.4203640975976843</v>
      </c>
      <c r="K76" s="688">
        <f t="shared" si="50"/>
        <v>0.72208247729912722</v>
      </c>
      <c r="L76" s="689">
        <f t="shared" si="50"/>
        <v>0.64779619627243845</v>
      </c>
      <c r="M76" s="690">
        <f t="shared" si="50"/>
        <v>5.0485424026118768E-2</v>
      </c>
      <c r="N76" s="692">
        <f t="shared" si="50"/>
        <v>2.4185487578423218E-2</v>
      </c>
      <c r="O76" s="693">
        <f t="shared" si="50"/>
        <v>0</v>
      </c>
      <c r="P76" s="687">
        <f t="shared" si="50"/>
        <v>8.4604333195918962E-3</v>
      </c>
      <c r="Q76" s="134" t="s">
        <v>1330</v>
      </c>
      <c r="R76" s="134"/>
      <c r="S76" s="134"/>
      <c r="T76" s="134"/>
    </row>
    <row r="77" spans="1:20" ht="64.5" thickBot="1">
      <c r="A77" s="561"/>
      <c r="B77" s="694" t="s">
        <v>60</v>
      </c>
      <c r="C77" s="570" t="s">
        <v>614</v>
      </c>
      <c r="D77" s="695" t="s">
        <v>252</v>
      </c>
      <c r="E77" s="566" t="s">
        <v>253</v>
      </c>
      <c r="F77" s="566" t="s">
        <v>254</v>
      </c>
      <c r="G77" s="696" t="s">
        <v>255</v>
      </c>
      <c r="H77" s="697" t="s">
        <v>256</v>
      </c>
      <c r="I77" s="698" t="s">
        <v>257</v>
      </c>
      <c r="J77" s="570" t="s">
        <v>258</v>
      </c>
      <c r="K77" s="696" t="s">
        <v>259</v>
      </c>
      <c r="L77" s="697" t="s">
        <v>260</v>
      </c>
      <c r="M77" s="698" t="s">
        <v>261</v>
      </c>
      <c r="N77" s="572" t="s">
        <v>615</v>
      </c>
      <c r="O77" s="573" t="s">
        <v>453</v>
      </c>
      <c r="P77" s="574" t="s">
        <v>454</v>
      </c>
      <c r="R77" s="134"/>
      <c r="S77" s="134"/>
      <c r="T77" s="134"/>
    </row>
    <row r="78" spans="1:20" ht="25.5">
      <c r="A78" s="561" t="s">
        <v>1300</v>
      </c>
      <c r="B78" s="699" t="s">
        <v>62</v>
      </c>
      <c r="C78" s="700" t="s">
        <v>1301</v>
      </c>
      <c r="D78" s="701">
        <f t="shared" ref="D78:D93" si="51">E78+F78+J78+N78+O78+P78</f>
        <v>100</v>
      </c>
      <c r="E78" s="702">
        <v>0.31143710197482227</v>
      </c>
      <c r="F78" s="703">
        <f>SUM(G78:I78)</f>
        <v>25.317487135473566</v>
      </c>
      <c r="G78" s="704">
        <v>5.2370121494410258</v>
      </c>
      <c r="H78" s="705">
        <v>8.2467703351883852</v>
      </c>
      <c r="I78" s="706">
        <v>11.833704650844155</v>
      </c>
      <c r="J78" s="703">
        <f t="shared" ref="J78:J93" si="52">SUM(K78:M78)</f>
        <v>72.700122207146563</v>
      </c>
      <c r="K78" s="704">
        <v>36.959174363864363</v>
      </c>
      <c r="L78" s="705">
        <v>33.156894569487008</v>
      </c>
      <c r="M78" s="706">
        <v>2.58405327379519</v>
      </c>
      <c r="N78" s="707">
        <v>1.2379135079270533</v>
      </c>
      <c r="O78" s="708">
        <v>0</v>
      </c>
      <c r="P78" s="709">
        <v>0.43304004747799835</v>
      </c>
      <c r="Q78" s="134" t="s">
        <v>616</v>
      </c>
      <c r="R78" s="134"/>
      <c r="S78" s="134"/>
      <c r="T78" s="134"/>
    </row>
    <row r="79" spans="1:20" ht="25.5">
      <c r="A79" s="561" t="s">
        <v>1302</v>
      </c>
      <c r="B79" s="710" t="s">
        <v>66</v>
      </c>
      <c r="C79" s="711" t="s">
        <v>1303</v>
      </c>
      <c r="D79" s="712">
        <f t="shared" si="51"/>
        <v>100</v>
      </c>
      <c r="E79" s="713">
        <v>0.31143710197482227</v>
      </c>
      <c r="F79" s="714">
        <f t="shared" ref="F79:F93" si="53">SUM(G79:I79)</f>
        <v>25.317487135473566</v>
      </c>
      <c r="G79" s="715">
        <v>5.2370121494410258</v>
      </c>
      <c r="H79" s="716">
        <v>8.2467703351883852</v>
      </c>
      <c r="I79" s="717">
        <v>11.833704650844155</v>
      </c>
      <c r="J79" s="714">
        <f t="shared" si="52"/>
        <v>72.700122207146563</v>
      </c>
      <c r="K79" s="715">
        <v>36.959174363864363</v>
      </c>
      <c r="L79" s="716">
        <v>33.156894569487008</v>
      </c>
      <c r="M79" s="717">
        <v>2.58405327379519</v>
      </c>
      <c r="N79" s="718">
        <v>1.2379135079270533</v>
      </c>
      <c r="O79" s="719">
        <v>0</v>
      </c>
      <c r="P79" s="720">
        <v>0.43304004747799835</v>
      </c>
      <c r="Q79" s="134" t="s">
        <v>617</v>
      </c>
      <c r="R79" s="134"/>
      <c r="S79" s="134"/>
      <c r="T79" s="134"/>
    </row>
    <row r="80" spans="1:20" ht="25.5">
      <c r="A80" s="561" t="s">
        <v>1304</v>
      </c>
      <c r="B80" s="710" t="s">
        <v>68</v>
      </c>
      <c r="C80" s="711" t="s">
        <v>1305</v>
      </c>
      <c r="D80" s="712">
        <f t="shared" si="51"/>
        <v>100</v>
      </c>
      <c r="E80" s="713">
        <v>0.31143710197482227</v>
      </c>
      <c r="F80" s="714">
        <f t="shared" si="53"/>
        <v>25.317487135473566</v>
      </c>
      <c r="G80" s="715">
        <v>5.2370121494410258</v>
      </c>
      <c r="H80" s="716">
        <v>8.2467703351883852</v>
      </c>
      <c r="I80" s="717">
        <v>11.833704650844155</v>
      </c>
      <c r="J80" s="714">
        <f t="shared" si="52"/>
        <v>72.700122207146563</v>
      </c>
      <c r="K80" s="715">
        <v>36.959174363864363</v>
      </c>
      <c r="L80" s="716">
        <v>33.156894569487008</v>
      </c>
      <c r="M80" s="717">
        <v>2.58405327379519</v>
      </c>
      <c r="N80" s="718">
        <v>1.2379135079270533</v>
      </c>
      <c r="O80" s="719">
        <v>0</v>
      </c>
      <c r="P80" s="720">
        <v>0.43304004747799835</v>
      </c>
      <c r="Q80" s="134" t="s">
        <v>618</v>
      </c>
      <c r="R80" s="134"/>
      <c r="S80" s="134"/>
      <c r="T80" s="134"/>
    </row>
    <row r="81" spans="1:20" ht="25.5">
      <c r="A81" s="561" t="s">
        <v>1306</v>
      </c>
      <c r="B81" s="721" t="s">
        <v>70</v>
      </c>
      <c r="C81" s="711" t="s">
        <v>1307</v>
      </c>
      <c r="D81" s="712">
        <f t="shared" si="51"/>
        <v>100</v>
      </c>
      <c r="E81" s="713">
        <v>0.31143710197482227</v>
      </c>
      <c r="F81" s="714">
        <f t="shared" si="53"/>
        <v>25.317487135473566</v>
      </c>
      <c r="G81" s="715">
        <v>5.2370121494410258</v>
      </c>
      <c r="H81" s="716">
        <v>8.2467703351883852</v>
      </c>
      <c r="I81" s="717">
        <v>11.833704650844155</v>
      </c>
      <c r="J81" s="714">
        <f t="shared" si="52"/>
        <v>72.700122207146563</v>
      </c>
      <c r="K81" s="715">
        <v>36.959174363864363</v>
      </c>
      <c r="L81" s="716">
        <v>33.156894569487008</v>
      </c>
      <c r="M81" s="717">
        <v>2.58405327379519</v>
      </c>
      <c r="N81" s="718">
        <v>1.2379135079270533</v>
      </c>
      <c r="O81" s="719">
        <v>0</v>
      </c>
      <c r="P81" s="720">
        <v>0.43304004747799835</v>
      </c>
      <c r="Q81" s="134" t="s">
        <v>619</v>
      </c>
      <c r="R81" s="134"/>
      <c r="S81" s="134"/>
      <c r="T81" s="134"/>
    </row>
    <row r="82" spans="1:20" ht="25.5">
      <c r="A82" s="561" t="s">
        <v>1308</v>
      </c>
      <c r="B82" s="710" t="s">
        <v>72</v>
      </c>
      <c r="C82" s="711" t="s">
        <v>1309</v>
      </c>
      <c r="D82" s="722">
        <f t="shared" si="51"/>
        <v>100</v>
      </c>
      <c r="E82" s="723">
        <v>0.31143710197482227</v>
      </c>
      <c r="F82" s="724">
        <f t="shared" si="53"/>
        <v>25.317487135473566</v>
      </c>
      <c r="G82" s="725">
        <v>5.2370121494410258</v>
      </c>
      <c r="H82" s="726">
        <v>8.2467703351883852</v>
      </c>
      <c r="I82" s="727">
        <v>11.833704650844155</v>
      </c>
      <c r="J82" s="724">
        <f t="shared" si="52"/>
        <v>72.700122207146563</v>
      </c>
      <c r="K82" s="725">
        <v>36.959174363864363</v>
      </c>
      <c r="L82" s="726">
        <v>33.156894569487008</v>
      </c>
      <c r="M82" s="727">
        <v>2.58405327379519</v>
      </c>
      <c r="N82" s="728">
        <v>1.2379135079270533</v>
      </c>
      <c r="O82" s="729">
        <v>0</v>
      </c>
      <c r="P82" s="730">
        <v>0.43304004747799835</v>
      </c>
      <c r="Q82" s="134" t="s">
        <v>620</v>
      </c>
      <c r="R82" s="134"/>
      <c r="S82" s="134"/>
      <c r="T82" s="134"/>
    </row>
    <row r="83" spans="1:20" ht="25.5">
      <c r="A83" s="561" t="s">
        <v>1310</v>
      </c>
      <c r="B83" s="710" t="s">
        <v>462</v>
      </c>
      <c r="C83" s="711" t="s">
        <v>1311</v>
      </c>
      <c r="D83" s="722">
        <f t="shared" si="51"/>
        <v>100</v>
      </c>
      <c r="E83" s="723">
        <v>0.31143710197482227</v>
      </c>
      <c r="F83" s="724">
        <f t="shared" si="53"/>
        <v>25.317487135473566</v>
      </c>
      <c r="G83" s="725">
        <v>5.2370121494410258</v>
      </c>
      <c r="H83" s="726">
        <v>8.2467703351883852</v>
      </c>
      <c r="I83" s="727">
        <v>11.833704650844155</v>
      </c>
      <c r="J83" s="724">
        <f t="shared" si="52"/>
        <v>72.700122207146563</v>
      </c>
      <c r="K83" s="725">
        <v>36.959174363864363</v>
      </c>
      <c r="L83" s="726">
        <v>33.156894569487008</v>
      </c>
      <c r="M83" s="727">
        <v>2.58405327379519</v>
      </c>
      <c r="N83" s="728">
        <v>1.2379135079270533</v>
      </c>
      <c r="O83" s="729">
        <v>0</v>
      </c>
      <c r="P83" s="730">
        <v>0.43304004747799835</v>
      </c>
      <c r="Q83" s="134" t="s">
        <v>621</v>
      </c>
      <c r="R83" s="134"/>
      <c r="S83" s="134"/>
      <c r="T83" s="134"/>
    </row>
    <row r="84" spans="1:20" ht="25.5">
      <c r="A84" s="561" t="s">
        <v>1312</v>
      </c>
      <c r="B84" s="710" t="s">
        <v>466</v>
      </c>
      <c r="C84" s="711" t="s">
        <v>1313</v>
      </c>
      <c r="D84" s="722">
        <f t="shared" si="51"/>
        <v>100</v>
      </c>
      <c r="E84" s="723">
        <v>0.31143710197482227</v>
      </c>
      <c r="F84" s="724">
        <f t="shared" si="53"/>
        <v>25.317487135473566</v>
      </c>
      <c r="G84" s="725">
        <v>5.2370121494410258</v>
      </c>
      <c r="H84" s="726">
        <v>8.2467703351883852</v>
      </c>
      <c r="I84" s="727">
        <v>11.833704650844155</v>
      </c>
      <c r="J84" s="724">
        <f t="shared" si="52"/>
        <v>72.700122207146563</v>
      </c>
      <c r="K84" s="725">
        <v>36.959174363864363</v>
      </c>
      <c r="L84" s="726">
        <v>33.156894569487008</v>
      </c>
      <c r="M84" s="727">
        <v>2.58405327379519</v>
      </c>
      <c r="N84" s="728">
        <v>1.2379135079270533</v>
      </c>
      <c r="O84" s="729">
        <v>0</v>
      </c>
      <c r="P84" s="730">
        <v>0.43304004747799835</v>
      </c>
      <c r="Q84" s="134" t="s">
        <v>622</v>
      </c>
      <c r="R84" s="134"/>
      <c r="S84" s="134"/>
      <c r="T84" s="134"/>
    </row>
    <row r="85" spans="1:20" ht="25.5">
      <c r="A85" s="561" t="s">
        <v>1314</v>
      </c>
      <c r="B85" s="721" t="s">
        <v>470</v>
      </c>
      <c r="C85" s="711" t="s">
        <v>1315</v>
      </c>
      <c r="D85" s="722">
        <f t="shared" si="51"/>
        <v>100</v>
      </c>
      <c r="E85" s="723">
        <v>0.31143710197482227</v>
      </c>
      <c r="F85" s="724">
        <f t="shared" si="53"/>
        <v>25.317487135473566</v>
      </c>
      <c r="G85" s="725">
        <v>5.2370121494410258</v>
      </c>
      <c r="H85" s="726">
        <v>8.2467703351883852</v>
      </c>
      <c r="I85" s="727">
        <v>11.833704650844155</v>
      </c>
      <c r="J85" s="724">
        <f t="shared" si="52"/>
        <v>72.700122207146563</v>
      </c>
      <c r="K85" s="725">
        <v>36.959174363864363</v>
      </c>
      <c r="L85" s="726">
        <v>33.156894569487008</v>
      </c>
      <c r="M85" s="727">
        <v>2.58405327379519</v>
      </c>
      <c r="N85" s="728">
        <v>1.2379135079270533</v>
      </c>
      <c r="O85" s="729">
        <v>0</v>
      </c>
      <c r="P85" s="730">
        <v>0.43304004747799835</v>
      </c>
      <c r="Q85" s="134" t="s">
        <v>623</v>
      </c>
      <c r="R85" s="134"/>
      <c r="S85" s="134"/>
      <c r="T85" s="134"/>
    </row>
    <row r="86" spans="1:20" ht="25.5">
      <c r="A86" s="561" t="s">
        <v>1316</v>
      </c>
      <c r="B86" s="721" t="s">
        <v>474</v>
      </c>
      <c r="C86" s="711" t="s">
        <v>1317</v>
      </c>
      <c r="D86" s="722">
        <f t="shared" si="51"/>
        <v>100</v>
      </c>
      <c r="E86" s="723">
        <v>0.31143710197482227</v>
      </c>
      <c r="F86" s="724">
        <f t="shared" si="53"/>
        <v>25.317487135473566</v>
      </c>
      <c r="G86" s="725">
        <v>5.2370121494410258</v>
      </c>
      <c r="H86" s="726">
        <v>8.2467703351883852</v>
      </c>
      <c r="I86" s="727">
        <v>11.833704650844155</v>
      </c>
      <c r="J86" s="724">
        <f t="shared" si="52"/>
        <v>72.700122207146563</v>
      </c>
      <c r="K86" s="725">
        <v>36.959174363864363</v>
      </c>
      <c r="L86" s="726">
        <v>33.156894569487008</v>
      </c>
      <c r="M86" s="727">
        <v>2.58405327379519</v>
      </c>
      <c r="N86" s="728">
        <v>1.2379135079270533</v>
      </c>
      <c r="O86" s="729">
        <v>0</v>
      </c>
      <c r="P86" s="730">
        <v>0.43304004747799835</v>
      </c>
      <c r="Q86" s="134" t="s">
        <v>624</v>
      </c>
      <c r="R86" s="134"/>
      <c r="S86" s="134"/>
      <c r="T86" s="134"/>
    </row>
    <row r="87" spans="1:20" ht="25.5">
      <c r="A87" s="561" t="s">
        <v>1318</v>
      </c>
      <c r="B87" s="721" t="s">
        <v>490</v>
      </c>
      <c r="C87" s="711" t="s">
        <v>1319</v>
      </c>
      <c r="D87" s="722">
        <f t="shared" si="51"/>
        <v>100</v>
      </c>
      <c r="E87" s="723">
        <v>0.31143710197482227</v>
      </c>
      <c r="F87" s="724">
        <f t="shared" si="53"/>
        <v>25.317487135473566</v>
      </c>
      <c r="G87" s="725">
        <v>5.2370121494410258</v>
      </c>
      <c r="H87" s="726">
        <v>8.2467703351883852</v>
      </c>
      <c r="I87" s="727">
        <v>11.833704650844155</v>
      </c>
      <c r="J87" s="724">
        <f t="shared" si="52"/>
        <v>72.700122207146563</v>
      </c>
      <c r="K87" s="725">
        <v>36.959174363864363</v>
      </c>
      <c r="L87" s="726">
        <v>33.156894569487008</v>
      </c>
      <c r="M87" s="727">
        <v>2.58405327379519</v>
      </c>
      <c r="N87" s="728">
        <v>1.2379135079270533</v>
      </c>
      <c r="O87" s="729">
        <v>0</v>
      </c>
      <c r="P87" s="730">
        <v>0.43304004747799835</v>
      </c>
      <c r="Q87" s="134" t="s">
        <v>625</v>
      </c>
      <c r="R87" s="134"/>
      <c r="S87" s="134"/>
      <c r="T87" s="134"/>
    </row>
    <row r="88" spans="1:20" ht="25.5">
      <c r="A88" s="561" t="s">
        <v>1320</v>
      </c>
      <c r="B88" s="721" t="s">
        <v>492</v>
      </c>
      <c r="C88" s="711" t="s">
        <v>1321</v>
      </c>
      <c r="D88" s="722">
        <f t="shared" si="51"/>
        <v>100</v>
      </c>
      <c r="E88" s="723">
        <v>0.31143710197482227</v>
      </c>
      <c r="F88" s="724">
        <f t="shared" si="53"/>
        <v>25.317487135473566</v>
      </c>
      <c r="G88" s="725">
        <v>5.2370121494410258</v>
      </c>
      <c r="H88" s="726">
        <v>8.2467703351883852</v>
      </c>
      <c r="I88" s="727">
        <v>11.833704650844155</v>
      </c>
      <c r="J88" s="724">
        <f t="shared" si="52"/>
        <v>72.700122207146563</v>
      </c>
      <c r="K88" s="725">
        <v>36.959174363864363</v>
      </c>
      <c r="L88" s="726">
        <v>33.156894569487008</v>
      </c>
      <c r="M88" s="727">
        <v>2.58405327379519</v>
      </c>
      <c r="N88" s="728">
        <v>1.2379135079270533</v>
      </c>
      <c r="O88" s="729">
        <v>0</v>
      </c>
      <c r="P88" s="730">
        <v>0.43304004747799835</v>
      </c>
      <c r="Q88" s="134" t="s">
        <v>626</v>
      </c>
      <c r="R88" s="134"/>
      <c r="S88" s="134"/>
      <c r="T88" s="134"/>
    </row>
    <row r="89" spans="1:20" ht="25.5">
      <c r="A89" s="561" t="s">
        <v>1322</v>
      </c>
      <c r="B89" s="721" t="s">
        <v>627</v>
      </c>
      <c r="C89" s="711" t="s">
        <v>1323</v>
      </c>
      <c r="D89" s="722">
        <f t="shared" si="51"/>
        <v>100</v>
      </c>
      <c r="E89" s="723">
        <v>0.31143710197482227</v>
      </c>
      <c r="F89" s="724">
        <f t="shared" si="53"/>
        <v>25.317487135473566</v>
      </c>
      <c r="G89" s="725">
        <v>5.2370121494410258</v>
      </c>
      <c r="H89" s="726">
        <v>8.2467703351883852</v>
      </c>
      <c r="I89" s="727">
        <v>11.833704650844155</v>
      </c>
      <c r="J89" s="724">
        <f t="shared" si="52"/>
        <v>72.700122207146563</v>
      </c>
      <c r="K89" s="725">
        <v>36.959174363864363</v>
      </c>
      <c r="L89" s="726">
        <v>33.156894569487008</v>
      </c>
      <c r="M89" s="727">
        <v>2.58405327379519</v>
      </c>
      <c r="N89" s="728">
        <v>1.2379135079270533</v>
      </c>
      <c r="O89" s="729">
        <v>0</v>
      </c>
      <c r="P89" s="730">
        <v>0.43304004747799835</v>
      </c>
      <c r="Q89" s="134" t="s">
        <v>628</v>
      </c>
      <c r="R89" s="134"/>
      <c r="S89" s="134"/>
      <c r="T89" s="134"/>
    </row>
    <row r="90" spans="1:20" ht="25.5">
      <c r="A90" s="561" t="s">
        <v>1324</v>
      </c>
      <c r="B90" s="721" t="s">
        <v>629</v>
      </c>
      <c r="C90" s="711" t="s">
        <v>1325</v>
      </c>
      <c r="D90" s="722">
        <f t="shared" si="51"/>
        <v>100</v>
      </c>
      <c r="E90" s="723">
        <v>0.31143710197482227</v>
      </c>
      <c r="F90" s="724">
        <f t="shared" si="53"/>
        <v>25.317487135473566</v>
      </c>
      <c r="G90" s="725">
        <v>5.2370121494410258</v>
      </c>
      <c r="H90" s="726">
        <v>8.2467703351883852</v>
      </c>
      <c r="I90" s="727">
        <v>11.833704650844155</v>
      </c>
      <c r="J90" s="724">
        <f t="shared" si="52"/>
        <v>72.700122207146563</v>
      </c>
      <c r="K90" s="725">
        <v>36.959174363864363</v>
      </c>
      <c r="L90" s="726">
        <v>33.156894569487008</v>
      </c>
      <c r="M90" s="727">
        <v>2.58405327379519</v>
      </c>
      <c r="N90" s="728">
        <v>1.2379135079270533</v>
      </c>
      <c r="O90" s="729">
        <v>0</v>
      </c>
      <c r="P90" s="730">
        <v>0.43304004747799835</v>
      </c>
      <c r="Q90" s="134" t="s">
        <v>630</v>
      </c>
      <c r="R90" s="134"/>
      <c r="S90" s="134"/>
      <c r="T90" s="134"/>
    </row>
    <row r="91" spans="1:20" ht="25.5">
      <c r="A91" s="561" t="s">
        <v>1326</v>
      </c>
      <c r="B91" s="710" t="s">
        <v>631</v>
      </c>
      <c r="C91" s="711" t="s">
        <v>1327</v>
      </c>
      <c r="D91" s="722">
        <f t="shared" si="51"/>
        <v>100</v>
      </c>
      <c r="E91" s="723">
        <v>0.31143710197482227</v>
      </c>
      <c r="F91" s="724">
        <f t="shared" si="53"/>
        <v>25.317487135473566</v>
      </c>
      <c r="G91" s="725">
        <v>5.2370121494410258</v>
      </c>
      <c r="H91" s="726">
        <v>8.2467703351883852</v>
      </c>
      <c r="I91" s="727">
        <v>11.833704650844155</v>
      </c>
      <c r="J91" s="724">
        <f t="shared" si="52"/>
        <v>72.700122207146563</v>
      </c>
      <c r="K91" s="725">
        <v>36.959174363864363</v>
      </c>
      <c r="L91" s="726">
        <v>33.156894569487008</v>
      </c>
      <c r="M91" s="727">
        <v>2.58405327379519</v>
      </c>
      <c r="N91" s="728">
        <v>1.2379135079270533</v>
      </c>
      <c r="O91" s="729">
        <v>0</v>
      </c>
      <c r="P91" s="730">
        <v>0.43304004747799835</v>
      </c>
      <c r="Q91" s="134" t="s">
        <v>632</v>
      </c>
      <c r="R91" s="134"/>
      <c r="S91" s="134"/>
      <c r="T91" s="134"/>
    </row>
    <row r="92" spans="1:20" ht="25.5">
      <c r="A92" s="561" t="s">
        <v>1328</v>
      </c>
      <c r="B92" s="721" t="s">
        <v>633</v>
      </c>
      <c r="C92" s="731" t="s">
        <v>1329</v>
      </c>
      <c r="D92" s="732">
        <f t="shared" si="51"/>
        <v>100</v>
      </c>
      <c r="E92" s="733">
        <v>0.31143710197482227</v>
      </c>
      <c r="F92" s="734">
        <f t="shared" si="53"/>
        <v>25.317487135473566</v>
      </c>
      <c r="G92" s="735">
        <v>5.2370121494410258</v>
      </c>
      <c r="H92" s="736">
        <v>8.2467703351883852</v>
      </c>
      <c r="I92" s="737">
        <v>11.833704650844155</v>
      </c>
      <c r="J92" s="734">
        <f t="shared" si="52"/>
        <v>72.700122207146563</v>
      </c>
      <c r="K92" s="735">
        <v>36.959174363864363</v>
      </c>
      <c r="L92" s="736">
        <v>33.156894569487008</v>
      </c>
      <c r="M92" s="737">
        <v>2.58405327379519</v>
      </c>
      <c r="N92" s="738">
        <v>1.2379135079270533</v>
      </c>
      <c r="O92" s="739">
        <v>0</v>
      </c>
      <c r="P92" s="740">
        <v>0.43304004747799835</v>
      </c>
      <c r="Q92" s="134" t="s">
        <v>634</v>
      </c>
      <c r="R92" s="134"/>
      <c r="S92" s="134"/>
      <c r="T92" s="134"/>
    </row>
    <row r="93" spans="1:20" ht="26.25" thickBot="1">
      <c r="A93" s="561" t="s">
        <v>1330</v>
      </c>
      <c r="B93" s="741" t="s">
        <v>635</v>
      </c>
      <c r="C93" s="742" t="s">
        <v>1331</v>
      </c>
      <c r="D93" s="743">
        <f t="shared" si="51"/>
        <v>100</v>
      </c>
      <c r="E93" s="744">
        <v>0.31143710197482227</v>
      </c>
      <c r="F93" s="745">
        <f t="shared" si="53"/>
        <v>25.317487135473566</v>
      </c>
      <c r="G93" s="746">
        <v>5.2370121494410258</v>
      </c>
      <c r="H93" s="747">
        <v>8.2467703351883852</v>
      </c>
      <c r="I93" s="748">
        <v>11.833704650844155</v>
      </c>
      <c r="J93" s="749">
        <f t="shared" si="52"/>
        <v>72.700122207146563</v>
      </c>
      <c r="K93" s="746">
        <v>36.959174363864363</v>
      </c>
      <c r="L93" s="747">
        <v>33.156894569487008</v>
      </c>
      <c r="M93" s="748">
        <v>2.58405327379519</v>
      </c>
      <c r="N93" s="750">
        <v>1.2379135079270533</v>
      </c>
      <c r="O93" s="751">
        <v>0</v>
      </c>
      <c r="P93" s="744">
        <v>0.43304004747799835</v>
      </c>
      <c r="Q93" s="134" t="s">
        <v>636</v>
      </c>
      <c r="R93" s="134"/>
      <c r="S93" s="134"/>
      <c r="T93" s="134"/>
    </row>
    <row r="94" spans="1:20" ht="16.5" thickTop="1" thickBot="1">
      <c r="A94" s="561" t="s">
        <v>637</v>
      </c>
      <c r="B94" s="575" t="s">
        <v>74</v>
      </c>
      <c r="C94" s="576" t="s">
        <v>638</v>
      </c>
      <c r="D94" s="752">
        <f>D95+D99+D104+D106+D109+D112</f>
        <v>1.7538499999999999</v>
      </c>
      <c r="E94" s="753">
        <f>E95+E99+E104+E106+E109+E112</f>
        <v>1.6230389891471505E-3</v>
      </c>
      <c r="F94" s="753">
        <f t="shared" ref="F94:P94" si="54">F95+F99+F104+F106+F109+F112</f>
        <v>1.175581803818432</v>
      </c>
      <c r="G94" s="754">
        <f t="shared" si="54"/>
        <v>0.47635325360733483</v>
      </c>
      <c r="H94" s="755">
        <f t="shared" si="54"/>
        <v>0.1062126350843714</v>
      </c>
      <c r="I94" s="756">
        <f t="shared" si="54"/>
        <v>0.59301591512672591</v>
      </c>
      <c r="J94" s="757">
        <f t="shared" si="54"/>
        <v>0.48766123316297799</v>
      </c>
      <c r="K94" s="754">
        <f t="shared" si="54"/>
        <v>0.26305186171010492</v>
      </c>
      <c r="L94" s="755">
        <f t="shared" si="54"/>
        <v>0.21114270615574351</v>
      </c>
      <c r="M94" s="756">
        <f t="shared" si="54"/>
        <v>1.3466665297129534E-2</v>
      </c>
      <c r="N94" s="758">
        <f t="shared" si="54"/>
        <v>8.672715732932168E-2</v>
      </c>
      <c r="O94" s="759">
        <f t="shared" si="54"/>
        <v>0</v>
      </c>
      <c r="P94" s="753">
        <f t="shared" si="54"/>
        <v>2.256766700120864E-3</v>
      </c>
      <c r="R94" s="134"/>
      <c r="S94" s="134"/>
      <c r="T94" s="134"/>
    </row>
    <row r="95" spans="1:20" ht="15.75" thickTop="1">
      <c r="A95" s="561"/>
      <c r="B95" s="585" t="s">
        <v>495</v>
      </c>
      <c r="C95" s="586" t="s">
        <v>6</v>
      </c>
      <c r="D95" s="760">
        <f>SUM(D96:D98)</f>
        <v>0</v>
      </c>
      <c r="E95" s="761">
        <f>SUM(E96:E98)</f>
        <v>0</v>
      </c>
      <c r="F95" s="761">
        <f>SUM(G95:I95)</f>
        <v>0</v>
      </c>
      <c r="G95" s="762">
        <f>SUM(G96:G98)</f>
        <v>0</v>
      </c>
      <c r="H95" s="763">
        <f>SUM(H96:H98)</f>
        <v>0</v>
      </c>
      <c r="I95" s="764">
        <f>SUM(I96:I98)</f>
        <v>0</v>
      </c>
      <c r="J95" s="765">
        <f t="shared" ref="J95:J115" si="55">SUM(K95:M95)</f>
        <v>0</v>
      </c>
      <c r="K95" s="762">
        <f t="shared" ref="K95:P95" si="56">SUM(K96:K98)</f>
        <v>0</v>
      </c>
      <c r="L95" s="763">
        <f t="shared" si="56"/>
        <v>0</v>
      </c>
      <c r="M95" s="764">
        <f t="shared" si="56"/>
        <v>0</v>
      </c>
      <c r="N95" s="766">
        <f t="shared" si="56"/>
        <v>0</v>
      </c>
      <c r="O95" s="767">
        <f t="shared" si="56"/>
        <v>0</v>
      </c>
      <c r="P95" s="761">
        <f t="shared" si="56"/>
        <v>0</v>
      </c>
      <c r="R95" s="134"/>
      <c r="S95" s="134"/>
      <c r="T95" s="134"/>
    </row>
    <row r="96" spans="1:20">
      <c r="A96" s="561"/>
      <c r="B96" s="595" t="s">
        <v>496</v>
      </c>
      <c r="C96" s="596" t="s">
        <v>8</v>
      </c>
      <c r="D96" s="768">
        <v>0</v>
      </c>
      <c r="E96" s="769">
        <f>IFERROR($D96*E117/100, 0)</f>
        <v>0</v>
      </c>
      <c r="F96" s="769">
        <f>SUM(G96:I96)</f>
        <v>0</v>
      </c>
      <c r="G96" s="770">
        <f>IFERROR($D96*G117/100, 0)</f>
        <v>0</v>
      </c>
      <c r="H96" s="771">
        <f t="shared" ref="G96:I98" si="57">IFERROR($D96*H117/100, 0)</f>
        <v>0</v>
      </c>
      <c r="I96" s="772">
        <f t="shared" si="57"/>
        <v>0</v>
      </c>
      <c r="J96" s="773">
        <f t="shared" si="55"/>
        <v>0</v>
      </c>
      <c r="K96" s="770">
        <f t="shared" ref="K96:P98" si="58">IFERROR($D96*K117/100, 0)</f>
        <v>0</v>
      </c>
      <c r="L96" s="771">
        <f t="shared" si="58"/>
        <v>0</v>
      </c>
      <c r="M96" s="772">
        <f t="shared" si="58"/>
        <v>0</v>
      </c>
      <c r="N96" s="774">
        <f t="shared" si="58"/>
        <v>0</v>
      </c>
      <c r="O96" s="775">
        <f t="shared" si="58"/>
        <v>0</v>
      </c>
      <c r="P96" s="769">
        <f t="shared" si="58"/>
        <v>0</v>
      </c>
      <c r="Q96" s="134" t="s">
        <v>1300</v>
      </c>
      <c r="R96" s="134"/>
      <c r="S96" s="134"/>
      <c r="T96" s="134"/>
    </row>
    <row r="97" spans="1:20">
      <c r="A97" s="561"/>
      <c r="B97" s="595" t="s">
        <v>639</v>
      </c>
      <c r="C97" s="596" t="s">
        <v>9</v>
      </c>
      <c r="D97" s="768">
        <v>0</v>
      </c>
      <c r="E97" s="769">
        <f>IFERROR($D97*E118/100, 0)</f>
        <v>0</v>
      </c>
      <c r="F97" s="769">
        <f t="shared" ref="F97:F111" si="59">SUM(G97:I97)</f>
        <v>0</v>
      </c>
      <c r="G97" s="770">
        <f t="shared" si="57"/>
        <v>0</v>
      </c>
      <c r="H97" s="771">
        <f t="shared" si="57"/>
        <v>0</v>
      </c>
      <c r="I97" s="772">
        <f t="shared" si="57"/>
        <v>0</v>
      </c>
      <c r="J97" s="773">
        <f t="shared" si="55"/>
        <v>0</v>
      </c>
      <c r="K97" s="770">
        <f t="shared" si="58"/>
        <v>0</v>
      </c>
      <c r="L97" s="771">
        <f t="shared" si="58"/>
        <v>0</v>
      </c>
      <c r="M97" s="772">
        <f t="shared" si="58"/>
        <v>0</v>
      </c>
      <c r="N97" s="774">
        <f t="shared" si="58"/>
        <v>0</v>
      </c>
      <c r="O97" s="775">
        <f t="shared" si="58"/>
        <v>0</v>
      </c>
      <c r="P97" s="769">
        <f t="shared" si="58"/>
        <v>0</v>
      </c>
      <c r="Q97" s="134" t="s">
        <v>1302</v>
      </c>
      <c r="R97" s="134"/>
      <c r="S97" s="134"/>
      <c r="T97" s="134"/>
    </row>
    <row r="98" spans="1:20">
      <c r="A98" s="561"/>
      <c r="B98" s="595" t="s">
        <v>640</v>
      </c>
      <c r="C98" s="596" t="s">
        <v>11</v>
      </c>
      <c r="D98" s="768">
        <v>0</v>
      </c>
      <c r="E98" s="769">
        <f>IFERROR($D98*E119/100, 0)</f>
        <v>0</v>
      </c>
      <c r="F98" s="769">
        <f t="shared" si="59"/>
        <v>0</v>
      </c>
      <c r="G98" s="770">
        <f t="shared" si="57"/>
        <v>0</v>
      </c>
      <c r="H98" s="771">
        <f t="shared" si="57"/>
        <v>0</v>
      </c>
      <c r="I98" s="772">
        <f t="shared" si="57"/>
        <v>0</v>
      </c>
      <c r="J98" s="773">
        <f t="shared" si="55"/>
        <v>0</v>
      </c>
      <c r="K98" s="770">
        <f t="shared" si="58"/>
        <v>0</v>
      </c>
      <c r="L98" s="771">
        <f t="shared" si="58"/>
        <v>0</v>
      </c>
      <c r="M98" s="772">
        <f t="shared" si="58"/>
        <v>0</v>
      </c>
      <c r="N98" s="774">
        <f t="shared" si="58"/>
        <v>0</v>
      </c>
      <c r="O98" s="775">
        <f t="shared" si="58"/>
        <v>0</v>
      </c>
      <c r="P98" s="769">
        <f t="shared" si="58"/>
        <v>0</v>
      </c>
      <c r="Q98" s="134" t="s">
        <v>1304</v>
      </c>
      <c r="R98" s="134"/>
      <c r="S98" s="134"/>
      <c r="T98" s="134"/>
    </row>
    <row r="99" spans="1:20">
      <c r="A99" s="561"/>
      <c r="B99" s="585" t="s">
        <v>168</v>
      </c>
      <c r="C99" s="603" t="s">
        <v>13</v>
      </c>
      <c r="D99" s="760">
        <f>SUM(D100:D103)</f>
        <v>0</v>
      </c>
      <c r="E99" s="761">
        <f>SUM(E100:E103)</f>
        <v>0</v>
      </c>
      <c r="F99" s="761">
        <f t="shared" si="59"/>
        <v>0</v>
      </c>
      <c r="G99" s="762">
        <f>SUM(G100:G103)</f>
        <v>0</v>
      </c>
      <c r="H99" s="763">
        <f>SUM(H100:H103)</f>
        <v>0</v>
      </c>
      <c r="I99" s="764">
        <f>SUM(I100:I103)</f>
        <v>0</v>
      </c>
      <c r="J99" s="765">
        <f t="shared" si="55"/>
        <v>0</v>
      </c>
      <c r="K99" s="762">
        <f t="shared" ref="K99:P99" si="60">SUM(K100:K103)</f>
        <v>0</v>
      </c>
      <c r="L99" s="763">
        <f t="shared" si="60"/>
        <v>0</v>
      </c>
      <c r="M99" s="764">
        <f t="shared" si="60"/>
        <v>0</v>
      </c>
      <c r="N99" s="766">
        <f t="shared" si="60"/>
        <v>0</v>
      </c>
      <c r="O99" s="767">
        <f t="shared" si="60"/>
        <v>0</v>
      </c>
      <c r="P99" s="761">
        <f t="shared" si="60"/>
        <v>0</v>
      </c>
      <c r="R99" s="134"/>
      <c r="S99" s="134"/>
      <c r="T99" s="134"/>
    </row>
    <row r="100" spans="1:20">
      <c r="A100" s="561"/>
      <c r="B100" s="595" t="s">
        <v>497</v>
      </c>
      <c r="C100" s="596" t="s">
        <v>15</v>
      </c>
      <c r="D100" s="768">
        <v>0</v>
      </c>
      <c r="E100" s="769">
        <f>IFERROR($D100*E120/100, 0)</f>
        <v>0</v>
      </c>
      <c r="F100" s="769">
        <f t="shared" si="59"/>
        <v>0</v>
      </c>
      <c r="G100" s="770">
        <f t="shared" ref="G100:I103" si="61">IFERROR($D100*G120/100, 0)</f>
        <v>0</v>
      </c>
      <c r="H100" s="771">
        <f t="shared" si="61"/>
        <v>0</v>
      </c>
      <c r="I100" s="772">
        <f t="shared" si="61"/>
        <v>0</v>
      </c>
      <c r="J100" s="773">
        <f t="shared" si="55"/>
        <v>0</v>
      </c>
      <c r="K100" s="770">
        <f t="shared" ref="K100:P103" si="62">IFERROR($D100*K120/100, 0)</f>
        <v>0</v>
      </c>
      <c r="L100" s="771">
        <f t="shared" si="62"/>
        <v>0</v>
      </c>
      <c r="M100" s="772">
        <f t="shared" si="62"/>
        <v>0</v>
      </c>
      <c r="N100" s="774">
        <f t="shared" si="62"/>
        <v>0</v>
      </c>
      <c r="O100" s="775">
        <f t="shared" si="62"/>
        <v>0</v>
      </c>
      <c r="P100" s="769">
        <f t="shared" si="62"/>
        <v>0</v>
      </c>
      <c r="Q100" s="134" t="s">
        <v>1306</v>
      </c>
      <c r="R100" s="134"/>
      <c r="S100" s="134"/>
      <c r="T100" s="134"/>
    </row>
    <row r="101" spans="1:20">
      <c r="A101" s="561"/>
      <c r="B101" s="595" t="s">
        <v>498</v>
      </c>
      <c r="C101" s="596" t="s">
        <v>592</v>
      </c>
      <c r="D101" s="768">
        <v>0</v>
      </c>
      <c r="E101" s="769">
        <f>IFERROR($D101*E121/100, 0)</f>
        <v>0</v>
      </c>
      <c r="F101" s="769">
        <f t="shared" si="59"/>
        <v>0</v>
      </c>
      <c r="G101" s="770">
        <f t="shared" si="61"/>
        <v>0</v>
      </c>
      <c r="H101" s="771">
        <f t="shared" si="61"/>
        <v>0</v>
      </c>
      <c r="I101" s="772">
        <f t="shared" si="61"/>
        <v>0</v>
      </c>
      <c r="J101" s="773">
        <f t="shared" si="55"/>
        <v>0</v>
      </c>
      <c r="K101" s="770">
        <f t="shared" si="62"/>
        <v>0</v>
      </c>
      <c r="L101" s="771">
        <f t="shared" si="62"/>
        <v>0</v>
      </c>
      <c r="M101" s="772">
        <f t="shared" si="62"/>
        <v>0</v>
      </c>
      <c r="N101" s="774">
        <f t="shared" si="62"/>
        <v>0</v>
      </c>
      <c r="O101" s="775">
        <f t="shared" si="62"/>
        <v>0</v>
      </c>
      <c r="P101" s="769">
        <f t="shared" si="62"/>
        <v>0</v>
      </c>
      <c r="Q101" s="463" t="s">
        <v>1345</v>
      </c>
      <c r="R101" s="463" t="s">
        <v>1346</v>
      </c>
      <c r="S101" s="463" t="s">
        <v>1347</v>
      </c>
      <c r="T101" s="463" t="s">
        <v>1348</v>
      </c>
    </row>
    <row r="102" spans="1:20">
      <c r="A102" s="561"/>
      <c r="B102" s="595" t="s">
        <v>641</v>
      </c>
      <c r="C102" s="596" t="s">
        <v>21</v>
      </c>
      <c r="D102" s="768">
        <v>0</v>
      </c>
      <c r="E102" s="769">
        <f>IFERROR($D102*E122/100, 0)</f>
        <v>0</v>
      </c>
      <c r="F102" s="769">
        <f t="shared" si="59"/>
        <v>0</v>
      </c>
      <c r="G102" s="770">
        <f t="shared" si="61"/>
        <v>0</v>
      </c>
      <c r="H102" s="771">
        <f t="shared" si="61"/>
        <v>0</v>
      </c>
      <c r="I102" s="772">
        <f t="shared" si="61"/>
        <v>0</v>
      </c>
      <c r="J102" s="773">
        <f t="shared" si="55"/>
        <v>0</v>
      </c>
      <c r="K102" s="770">
        <f t="shared" si="62"/>
        <v>0</v>
      </c>
      <c r="L102" s="771">
        <f t="shared" si="62"/>
        <v>0</v>
      </c>
      <c r="M102" s="772">
        <f t="shared" si="62"/>
        <v>0</v>
      </c>
      <c r="N102" s="774">
        <f t="shared" si="62"/>
        <v>0</v>
      </c>
      <c r="O102" s="775">
        <f t="shared" si="62"/>
        <v>0</v>
      </c>
      <c r="P102" s="769">
        <f t="shared" si="62"/>
        <v>0</v>
      </c>
      <c r="Q102" s="463" t="s">
        <v>1310</v>
      </c>
      <c r="R102" s="134"/>
      <c r="S102" s="134"/>
      <c r="T102" s="134"/>
    </row>
    <row r="103" spans="1:20">
      <c r="A103" s="561"/>
      <c r="B103" s="595" t="s">
        <v>642</v>
      </c>
      <c r="C103" s="596" t="s">
        <v>643</v>
      </c>
      <c r="D103" s="768">
        <v>0</v>
      </c>
      <c r="E103" s="769">
        <f>IFERROR($D103*E123/100, 0)</f>
        <v>0</v>
      </c>
      <c r="F103" s="769">
        <f t="shared" si="59"/>
        <v>0</v>
      </c>
      <c r="G103" s="770">
        <f t="shared" si="61"/>
        <v>0</v>
      </c>
      <c r="H103" s="771">
        <f t="shared" si="61"/>
        <v>0</v>
      </c>
      <c r="I103" s="772">
        <f t="shared" si="61"/>
        <v>0</v>
      </c>
      <c r="J103" s="773">
        <f t="shared" si="55"/>
        <v>0</v>
      </c>
      <c r="K103" s="770">
        <f t="shared" si="62"/>
        <v>0</v>
      </c>
      <c r="L103" s="771">
        <f t="shared" si="62"/>
        <v>0</v>
      </c>
      <c r="M103" s="772">
        <f t="shared" si="62"/>
        <v>0</v>
      </c>
      <c r="N103" s="774">
        <f t="shared" si="62"/>
        <v>0</v>
      </c>
      <c r="O103" s="775">
        <f t="shared" si="62"/>
        <v>0</v>
      </c>
      <c r="P103" s="769">
        <f t="shared" si="62"/>
        <v>0</v>
      </c>
      <c r="Q103" s="463" t="s">
        <v>1312</v>
      </c>
      <c r="R103" s="134"/>
      <c r="S103" s="134"/>
      <c r="T103" s="134"/>
    </row>
    <row r="104" spans="1:20">
      <c r="A104" s="561"/>
      <c r="B104" s="585" t="s">
        <v>170</v>
      </c>
      <c r="C104" s="604" t="s">
        <v>25</v>
      </c>
      <c r="D104" s="760">
        <f>D105</f>
        <v>0</v>
      </c>
      <c r="E104" s="761">
        <f>E105</f>
        <v>0</v>
      </c>
      <c r="F104" s="761">
        <f t="shared" si="59"/>
        <v>0</v>
      </c>
      <c r="G104" s="762">
        <f>G105</f>
        <v>0</v>
      </c>
      <c r="H104" s="763">
        <f>H105</f>
        <v>0</v>
      </c>
      <c r="I104" s="764">
        <f>I105</f>
        <v>0</v>
      </c>
      <c r="J104" s="765">
        <f t="shared" si="55"/>
        <v>0</v>
      </c>
      <c r="K104" s="762">
        <f t="shared" ref="K104:P104" si="63">K105</f>
        <v>0</v>
      </c>
      <c r="L104" s="763">
        <f t="shared" si="63"/>
        <v>0</v>
      </c>
      <c r="M104" s="764">
        <f t="shared" si="63"/>
        <v>0</v>
      </c>
      <c r="N104" s="766">
        <f t="shared" si="63"/>
        <v>0</v>
      </c>
      <c r="O104" s="767">
        <f t="shared" si="63"/>
        <v>0</v>
      </c>
      <c r="P104" s="761">
        <f t="shared" si="63"/>
        <v>0</v>
      </c>
      <c r="R104" s="134"/>
      <c r="S104" s="134"/>
      <c r="T104" s="134"/>
    </row>
    <row r="105" spans="1:20">
      <c r="A105" s="561"/>
      <c r="B105" s="595" t="s">
        <v>499</v>
      </c>
      <c r="C105" s="605" t="s">
        <v>644</v>
      </c>
      <c r="D105" s="768">
        <v>0</v>
      </c>
      <c r="E105" s="769">
        <f>IFERROR($D105*E124/100, 0)</f>
        <v>0</v>
      </c>
      <c r="F105" s="769">
        <f t="shared" si="59"/>
        <v>0</v>
      </c>
      <c r="G105" s="770">
        <f>IFERROR($D105*G124/100, 0)</f>
        <v>0</v>
      </c>
      <c r="H105" s="771">
        <f>IFERROR($D105*H124/100, 0)</f>
        <v>0</v>
      </c>
      <c r="I105" s="772">
        <f>IFERROR($D105*I124/100, 0)</f>
        <v>0</v>
      </c>
      <c r="J105" s="773">
        <f t="shared" si="55"/>
        <v>0</v>
      </c>
      <c r="K105" s="770">
        <f t="shared" ref="K105:P105" si="64">IFERROR($D105*K124/100, 0)</f>
        <v>0</v>
      </c>
      <c r="L105" s="771">
        <f t="shared" si="64"/>
        <v>0</v>
      </c>
      <c r="M105" s="772">
        <f t="shared" si="64"/>
        <v>0</v>
      </c>
      <c r="N105" s="774">
        <f t="shared" si="64"/>
        <v>0</v>
      </c>
      <c r="O105" s="775">
        <f t="shared" si="64"/>
        <v>0</v>
      </c>
      <c r="P105" s="769">
        <f t="shared" si="64"/>
        <v>0</v>
      </c>
      <c r="Q105" s="463" t="s">
        <v>1314</v>
      </c>
      <c r="R105" s="134"/>
      <c r="S105" s="134"/>
      <c r="T105" s="134"/>
    </row>
    <row r="106" spans="1:20">
      <c r="A106" s="561"/>
      <c r="B106" s="585" t="s">
        <v>172</v>
      </c>
      <c r="C106" s="604" t="s">
        <v>31</v>
      </c>
      <c r="D106" s="760">
        <f>D107+D108</f>
        <v>1.7538499999999999</v>
      </c>
      <c r="E106" s="761">
        <f>E107+E108</f>
        <v>1.6230389891471505E-3</v>
      </c>
      <c r="F106" s="761">
        <f t="shared" si="59"/>
        <v>1.175581803818432</v>
      </c>
      <c r="G106" s="762">
        <f>G107+G108</f>
        <v>0.47635325360733483</v>
      </c>
      <c r="H106" s="763">
        <f>H107+H108</f>
        <v>0.1062126350843714</v>
      </c>
      <c r="I106" s="764">
        <f>I107+I108</f>
        <v>0.59301591512672591</v>
      </c>
      <c r="J106" s="765">
        <f t="shared" si="55"/>
        <v>0.48766123316297799</v>
      </c>
      <c r="K106" s="762">
        <f t="shared" ref="K106:P106" si="65">K107+K108</f>
        <v>0.26305186171010492</v>
      </c>
      <c r="L106" s="763">
        <f t="shared" si="65"/>
        <v>0.21114270615574351</v>
      </c>
      <c r="M106" s="764">
        <f t="shared" si="65"/>
        <v>1.3466665297129534E-2</v>
      </c>
      <c r="N106" s="766">
        <f t="shared" si="65"/>
        <v>8.672715732932168E-2</v>
      </c>
      <c r="O106" s="767">
        <f t="shared" si="65"/>
        <v>0</v>
      </c>
      <c r="P106" s="761">
        <f t="shared" si="65"/>
        <v>2.256766700120864E-3</v>
      </c>
      <c r="Q106" s="463"/>
      <c r="R106" s="134"/>
      <c r="S106" s="134"/>
      <c r="T106" s="134"/>
    </row>
    <row r="107" spans="1:20">
      <c r="A107" s="561"/>
      <c r="B107" s="606" t="s">
        <v>500</v>
      </c>
      <c r="C107" s="605" t="s">
        <v>596</v>
      </c>
      <c r="D107" s="768">
        <v>0</v>
      </c>
      <c r="E107" s="769">
        <f>IFERROR($D107*E125/100, 0)</f>
        <v>0</v>
      </c>
      <c r="F107" s="769">
        <f t="shared" si="59"/>
        <v>0</v>
      </c>
      <c r="G107" s="770">
        <f t="shared" ref="G107:I108" si="66">IFERROR($D107*G125/100, 0)</f>
        <v>0</v>
      </c>
      <c r="H107" s="771">
        <f t="shared" si="66"/>
        <v>0</v>
      </c>
      <c r="I107" s="772">
        <f t="shared" si="66"/>
        <v>0</v>
      </c>
      <c r="J107" s="773">
        <f t="shared" si="55"/>
        <v>0</v>
      </c>
      <c r="K107" s="770">
        <f t="shared" ref="K107:P108" si="67">IFERROR($D107*K125/100, 0)</f>
        <v>0</v>
      </c>
      <c r="L107" s="771">
        <f t="shared" si="67"/>
        <v>0</v>
      </c>
      <c r="M107" s="772">
        <f t="shared" si="67"/>
        <v>0</v>
      </c>
      <c r="N107" s="774">
        <f t="shared" si="67"/>
        <v>0</v>
      </c>
      <c r="O107" s="775">
        <f t="shared" si="67"/>
        <v>0</v>
      </c>
      <c r="P107" s="769">
        <f t="shared" si="67"/>
        <v>0</v>
      </c>
      <c r="Q107" s="463" t="s">
        <v>1318</v>
      </c>
      <c r="R107" s="134"/>
      <c r="S107" s="134"/>
      <c r="T107" s="134"/>
    </row>
    <row r="108" spans="1:20" ht="26.25">
      <c r="A108" s="561"/>
      <c r="B108" s="606" t="s">
        <v>501</v>
      </c>
      <c r="C108" s="664" t="s">
        <v>597</v>
      </c>
      <c r="D108" s="768">
        <v>1.7538499999999999</v>
      </c>
      <c r="E108" s="769">
        <f>IFERROR($D108*E126/100, 0)</f>
        <v>1.6230389891471505E-3</v>
      </c>
      <c r="F108" s="769">
        <f t="shared" si="59"/>
        <v>1.175581803818432</v>
      </c>
      <c r="G108" s="770">
        <f t="shared" si="66"/>
        <v>0.47635325360733483</v>
      </c>
      <c r="H108" s="771">
        <f t="shared" si="66"/>
        <v>0.1062126350843714</v>
      </c>
      <c r="I108" s="772">
        <f t="shared" si="66"/>
        <v>0.59301591512672591</v>
      </c>
      <c r="J108" s="773">
        <f t="shared" si="55"/>
        <v>0.48766123316297799</v>
      </c>
      <c r="K108" s="770">
        <f t="shared" si="67"/>
        <v>0.26305186171010492</v>
      </c>
      <c r="L108" s="771">
        <f t="shared" si="67"/>
        <v>0.21114270615574351</v>
      </c>
      <c r="M108" s="772">
        <f t="shared" si="67"/>
        <v>1.3466665297129534E-2</v>
      </c>
      <c r="N108" s="774">
        <f t="shared" si="67"/>
        <v>8.672715732932168E-2</v>
      </c>
      <c r="O108" s="775">
        <f t="shared" si="67"/>
        <v>0</v>
      </c>
      <c r="P108" s="769">
        <f t="shared" si="67"/>
        <v>2.256766700120864E-3</v>
      </c>
      <c r="Q108" s="463" t="s">
        <v>1320</v>
      </c>
      <c r="R108" s="134"/>
      <c r="S108" s="134"/>
      <c r="T108" s="134"/>
    </row>
    <row r="109" spans="1:20">
      <c r="A109" s="561"/>
      <c r="B109" s="585" t="s">
        <v>174</v>
      </c>
      <c r="C109" s="616" t="s">
        <v>37</v>
      </c>
      <c r="D109" s="776">
        <f>D110+D111</f>
        <v>0</v>
      </c>
      <c r="E109" s="777">
        <f>E110+E111</f>
        <v>0</v>
      </c>
      <c r="F109" s="777">
        <f t="shared" si="59"/>
        <v>0</v>
      </c>
      <c r="G109" s="778">
        <f>G110+G111</f>
        <v>0</v>
      </c>
      <c r="H109" s="779">
        <f>H110+H111</f>
        <v>0</v>
      </c>
      <c r="I109" s="780">
        <f>I110+I111</f>
        <v>0</v>
      </c>
      <c r="J109" s="781">
        <f t="shared" si="55"/>
        <v>0</v>
      </c>
      <c r="K109" s="778">
        <f t="shared" ref="K109:P109" si="68">K110+K111</f>
        <v>0</v>
      </c>
      <c r="L109" s="779">
        <f t="shared" si="68"/>
        <v>0</v>
      </c>
      <c r="M109" s="780">
        <f t="shared" si="68"/>
        <v>0</v>
      </c>
      <c r="N109" s="782">
        <f t="shared" si="68"/>
        <v>0</v>
      </c>
      <c r="O109" s="783">
        <f t="shared" si="68"/>
        <v>0</v>
      </c>
      <c r="P109" s="777">
        <f t="shared" si="68"/>
        <v>0</v>
      </c>
      <c r="Q109" s="463"/>
      <c r="R109" s="134"/>
      <c r="S109" s="134"/>
      <c r="T109" s="134"/>
    </row>
    <row r="110" spans="1:20">
      <c r="A110" s="561"/>
      <c r="B110" s="625" t="s">
        <v>645</v>
      </c>
      <c r="C110" s="626" t="s">
        <v>39</v>
      </c>
      <c r="D110" s="784">
        <v>0</v>
      </c>
      <c r="E110" s="769">
        <f>IFERROR($D110*E127/100, 0)</f>
        <v>0</v>
      </c>
      <c r="F110" s="769">
        <f t="shared" si="59"/>
        <v>0</v>
      </c>
      <c r="G110" s="770">
        <f t="shared" ref="G110:I111" si="69">IFERROR($D110*G127/100, 0)</f>
        <v>0</v>
      </c>
      <c r="H110" s="771">
        <f t="shared" si="69"/>
        <v>0</v>
      </c>
      <c r="I110" s="772">
        <f t="shared" si="69"/>
        <v>0</v>
      </c>
      <c r="J110" s="773">
        <f t="shared" si="55"/>
        <v>0</v>
      </c>
      <c r="K110" s="770">
        <f t="shared" ref="K110:P111" si="70">IFERROR($D110*K127/100, 0)</f>
        <v>0</v>
      </c>
      <c r="L110" s="771">
        <f t="shared" si="70"/>
        <v>0</v>
      </c>
      <c r="M110" s="772">
        <f t="shared" si="70"/>
        <v>0</v>
      </c>
      <c r="N110" s="774">
        <f t="shared" si="70"/>
        <v>0</v>
      </c>
      <c r="O110" s="775">
        <f t="shared" si="70"/>
        <v>0</v>
      </c>
      <c r="P110" s="769">
        <f t="shared" si="70"/>
        <v>0</v>
      </c>
      <c r="Q110" s="134" t="s">
        <v>1322</v>
      </c>
      <c r="R110" s="134"/>
      <c r="S110" s="134"/>
      <c r="T110" s="134"/>
    </row>
    <row r="111" spans="1:20">
      <c r="A111" s="561"/>
      <c r="B111" s="625" t="s">
        <v>646</v>
      </c>
      <c r="C111" s="635" t="s">
        <v>647</v>
      </c>
      <c r="D111" s="784">
        <v>0</v>
      </c>
      <c r="E111" s="769">
        <f>IFERROR($D111*E128/100, 0)</f>
        <v>0</v>
      </c>
      <c r="F111" s="769">
        <f t="shared" si="59"/>
        <v>0</v>
      </c>
      <c r="G111" s="770">
        <f t="shared" si="69"/>
        <v>0</v>
      </c>
      <c r="H111" s="771">
        <f t="shared" si="69"/>
        <v>0</v>
      </c>
      <c r="I111" s="772">
        <f t="shared" si="69"/>
        <v>0</v>
      </c>
      <c r="J111" s="773">
        <f t="shared" si="55"/>
        <v>0</v>
      </c>
      <c r="K111" s="770">
        <f t="shared" si="70"/>
        <v>0</v>
      </c>
      <c r="L111" s="771">
        <f t="shared" si="70"/>
        <v>0</v>
      </c>
      <c r="M111" s="772">
        <f t="shared" si="70"/>
        <v>0</v>
      </c>
      <c r="N111" s="774">
        <f t="shared" si="70"/>
        <v>0</v>
      </c>
      <c r="O111" s="775">
        <f t="shared" si="70"/>
        <v>0</v>
      </c>
      <c r="P111" s="769">
        <f t="shared" si="70"/>
        <v>0</v>
      </c>
      <c r="Q111" s="134" t="s">
        <v>1324</v>
      </c>
      <c r="R111" s="134"/>
      <c r="S111" s="134"/>
      <c r="T111" s="134"/>
    </row>
    <row r="112" spans="1:20">
      <c r="A112" s="561"/>
      <c r="B112" s="638" t="s">
        <v>176</v>
      </c>
      <c r="C112" s="639" t="s">
        <v>598</v>
      </c>
      <c r="D112" s="776">
        <f>D113+D114+D115</f>
        <v>0</v>
      </c>
      <c r="E112" s="777">
        <f t="shared" ref="E112:P112" si="71">E113+E114+E115</f>
        <v>0</v>
      </c>
      <c r="F112" s="777">
        <f t="shared" si="71"/>
        <v>0</v>
      </c>
      <c r="G112" s="778">
        <f t="shared" si="71"/>
        <v>0</v>
      </c>
      <c r="H112" s="779">
        <f t="shared" si="71"/>
        <v>0</v>
      </c>
      <c r="I112" s="780">
        <f t="shared" si="71"/>
        <v>0</v>
      </c>
      <c r="J112" s="781">
        <f t="shared" si="71"/>
        <v>0</v>
      </c>
      <c r="K112" s="778">
        <f t="shared" si="71"/>
        <v>0</v>
      </c>
      <c r="L112" s="779">
        <f t="shared" si="71"/>
        <v>0</v>
      </c>
      <c r="M112" s="780">
        <f t="shared" si="71"/>
        <v>0</v>
      </c>
      <c r="N112" s="782">
        <f t="shared" si="71"/>
        <v>0</v>
      </c>
      <c r="O112" s="783">
        <f t="shared" si="71"/>
        <v>0</v>
      </c>
      <c r="P112" s="777">
        <f t="shared" si="71"/>
        <v>0</v>
      </c>
      <c r="R112" s="134"/>
      <c r="S112" s="134"/>
      <c r="T112" s="134"/>
    </row>
    <row r="113" spans="1:20">
      <c r="A113" s="561"/>
      <c r="B113" s="640" t="s">
        <v>505</v>
      </c>
      <c r="C113" s="635" t="s">
        <v>1342</v>
      </c>
      <c r="D113" s="785">
        <v>0</v>
      </c>
      <c r="E113" s="769">
        <f>IFERROR($D113*E129/100, 0)</f>
        <v>0</v>
      </c>
      <c r="F113" s="769">
        <f>SUM(G113:I113)</f>
        <v>0</v>
      </c>
      <c r="G113" s="770">
        <f t="shared" ref="G113:I115" si="72">IFERROR($D113*G129/100, 0)</f>
        <v>0</v>
      </c>
      <c r="H113" s="771">
        <f t="shared" si="72"/>
        <v>0</v>
      </c>
      <c r="I113" s="772">
        <f t="shared" si="72"/>
        <v>0</v>
      </c>
      <c r="J113" s="773">
        <f t="shared" si="55"/>
        <v>0</v>
      </c>
      <c r="K113" s="770">
        <f t="shared" ref="K113:P115" si="73">IFERROR($D113*K129/100, 0)</f>
        <v>0</v>
      </c>
      <c r="L113" s="771">
        <f t="shared" si="73"/>
        <v>0</v>
      </c>
      <c r="M113" s="772">
        <f t="shared" si="73"/>
        <v>0</v>
      </c>
      <c r="N113" s="774">
        <f t="shared" si="73"/>
        <v>0</v>
      </c>
      <c r="O113" s="775">
        <f t="shared" si="73"/>
        <v>0</v>
      </c>
      <c r="P113" s="769">
        <f t="shared" si="73"/>
        <v>0</v>
      </c>
      <c r="Q113" s="134" t="s">
        <v>1326</v>
      </c>
      <c r="R113" s="134"/>
      <c r="S113" s="134"/>
      <c r="T113" s="134"/>
    </row>
    <row r="114" spans="1:20">
      <c r="A114" s="561"/>
      <c r="B114" s="625" t="s">
        <v>506</v>
      </c>
      <c r="C114" s="635" t="s">
        <v>1343</v>
      </c>
      <c r="D114" s="785">
        <v>0</v>
      </c>
      <c r="E114" s="769">
        <f>IFERROR($D114*E130/100, 0)</f>
        <v>0</v>
      </c>
      <c r="F114" s="769">
        <f>SUM(G114:I114)</f>
        <v>0</v>
      </c>
      <c r="G114" s="770">
        <f t="shared" si="72"/>
        <v>0</v>
      </c>
      <c r="H114" s="771">
        <f t="shared" si="72"/>
        <v>0</v>
      </c>
      <c r="I114" s="772">
        <f t="shared" si="72"/>
        <v>0</v>
      </c>
      <c r="J114" s="773">
        <f t="shared" si="55"/>
        <v>0</v>
      </c>
      <c r="K114" s="770">
        <f t="shared" si="73"/>
        <v>0</v>
      </c>
      <c r="L114" s="771">
        <f t="shared" si="73"/>
        <v>0</v>
      </c>
      <c r="M114" s="772">
        <f t="shared" si="73"/>
        <v>0</v>
      </c>
      <c r="N114" s="774">
        <f t="shared" si="73"/>
        <v>0</v>
      </c>
      <c r="O114" s="775">
        <f t="shared" si="73"/>
        <v>0</v>
      </c>
      <c r="P114" s="769">
        <f t="shared" si="73"/>
        <v>0</v>
      </c>
      <c r="Q114" s="134" t="s">
        <v>1328</v>
      </c>
      <c r="R114" s="134"/>
      <c r="S114" s="134"/>
      <c r="T114" s="134"/>
    </row>
    <row r="115" spans="1:20" ht="15.75" thickBot="1">
      <c r="A115" s="561"/>
      <c r="B115" s="686" t="s">
        <v>507</v>
      </c>
      <c r="C115" s="642" t="s">
        <v>1344</v>
      </c>
      <c r="D115" s="768">
        <v>0</v>
      </c>
      <c r="E115" s="769">
        <f>IFERROR($D115*E131/100, 0)</f>
        <v>0</v>
      </c>
      <c r="F115" s="769">
        <f>SUM(G115:I115)</f>
        <v>0</v>
      </c>
      <c r="G115" s="770">
        <f t="shared" si="72"/>
        <v>0</v>
      </c>
      <c r="H115" s="771">
        <f t="shared" si="72"/>
        <v>0</v>
      </c>
      <c r="I115" s="772">
        <f t="shared" si="72"/>
        <v>0</v>
      </c>
      <c r="J115" s="773">
        <f t="shared" si="55"/>
        <v>0</v>
      </c>
      <c r="K115" s="770">
        <f t="shared" si="73"/>
        <v>0</v>
      </c>
      <c r="L115" s="771">
        <f t="shared" si="73"/>
        <v>0</v>
      </c>
      <c r="M115" s="772">
        <f t="shared" si="73"/>
        <v>0</v>
      </c>
      <c r="N115" s="774">
        <f t="shared" si="73"/>
        <v>0</v>
      </c>
      <c r="O115" s="775">
        <f t="shared" si="73"/>
        <v>0</v>
      </c>
      <c r="P115" s="769">
        <f t="shared" si="73"/>
        <v>0</v>
      </c>
      <c r="Q115" s="134" t="s">
        <v>1330</v>
      </c>
      <c r="R115" s="134"/>
      <c r="S115" s="134"/>
      <c r="T115" s="134"/>
    </row>
    <row r="116" spans="1:20" ht="64.5" thickBot="1">
      <c r="A116" s="561"/>
      <c r="B116" s="694" t="s">
        <v>76</v>
      </c>
      <c r="C116" s="570" t="s">
        <v>648</v>
      </c>
      <c r="D116" s="695" t="s">
        <v>252</v>
      </c>
      <c r="E116" s="566" t="s">
        <v>253</v>
      </c>
      <c r="F116" s="566" t="s">
        <v>254</v>
      </c>
      <c r="G116" s="696" t="s">
        <v>255</v>
      </c>
      <c r="H116" s="697" t="s">
        <v>256</v>
      </c>
      <c r="I116" s="698" t="s">
        <v>257</v>
      </c>
      <c r="J116" s="570" t="s">
        <v>258</v>
      </c>
      <c r="K116" s="696" t="s">
        <v>259</v>
      </c>
      <c r="L116" s="697" t="s">
        <v>260</v>
      </c>
      <c r="M116" s="698" t="s">
        <v>261</v>
      </c>
      <c r="N116" s="572" t="s">
        <v>615</v>
      </c>
      <c r="O116" s="573" t="s">
        <v>453</v>
      </c>
      <c r="P116" s="574" t="s">
        <v>454</v>
      </c>
      <c r="R116" s="134"/>
      <c r="S116" s="134"/>
      <c r="T116" s="134"/>
    </row>
    <row r="117" spans="1:20">
      <c r="A117" s="561"/>
      <c r="B117" s="699" t="s">
        <v>209</v>
      </c>
      <c r="C117" s="700" t="s">
        <v>649</v>
      </c>
      <c r="D117" s="786">
        <f t="shared" ref="D117:D131" si="74">E117+F117+J117+N117+O117+P117</f>
        <v>0</v>
      </c>
      <c r="E117" s="787">
        <f>IF($D$33+$D$56=0,0,(E33+E56)/($D$33+$D$56)*100)</f>
        <v>0</v>
      </c>
      <c r="F117" s="788">
        <f t="shared" ref="F117:F132" si="75">SUM(G117:I117)</f>
        <v>0</v>
      </c>
      <c r="G117" s="789">
        <f>IF($D$33+$D$56=0,0,(G33+G56)/($D$33+$D$56)*100)</f>
        <v>0</v>
      </c>
      <c r="H117" s="790">
        <f>IF($D$33+$D$56=0,0,(H33+H56)/($D$33+$D$56)*100)</f>
        <v>0</v>
      </c>
      <c r="I117" s="791">
        <f>IF($D$33+$D$56=0,0,(I33+I56)/($D$33+$D$56)*100)</f>
        <v>0</v>
      </c>
      <c r="J117" s="788">
        <f t="shared" ref="J117:J132" si="76">SUM(K117:M117)</f>
        <v>0</v>
      </c>
      <c r="K117" s="789">
        <f t="shared" ref="K117:P117" si="77">IF($D$33+$D$56=0,0,(K33+K56)/($D$33+$D$56)*100)</f>
        <v>0</v>
      </c>
      <c r="L117" s="790">
        <f t="shared" si="77"/>
        <v>0</v>
      </c>
      <c r="M117" s="791">
        <f t="shared" si="77"/>
        <v>0</v>
      </c>
      <c r="N117" s="792">
        <f t="shared" si="77"/>
        <v>0</v>
      </c>
      <c r="O117" s="793">
        <f t="shared" si="77"/>
        <v>0</v>
      </c>
      <c r="P117" s="794">
        <f t="shared" si="77"/>
        <v>0</v>
      </c>
      <c r="R117" s="134"/>
      <c r="S117" s="134"/>
      <c r="T117" s="134"/>
    </row>
    <row r="118" spans="1:20">
      <c r="A118" s="561"/>
      <c r="B118" s="710" t="s">
        <v>211</v>
      </c>
      <c r="C118" s="711" t="s">
        <v>650</v>
      </c>
      <c r="D118" s="722">
        <f t="shared" si="74"/>
        <v>0</v>
      </c>
      <c r="E118" s="787">
        <f>IF($D$34+$D$57=0,0,(E34+E57)/($D$34+$D$57)*100)</f>
        <v>0</v>
      </c>
      <c r="F118" s="724">
        <f t="shared" si="75"/>
        <v>0</v>
      </c>
      <c r="G118" s="795">
        <f>IF($D$34+$D$57=0,0,(G34+G57)/($D$34+$D$57)*100)</f>
        <v>0</v>
      </c>
      <c r="H118" s="796">
        <f>IF($D$34+$D$57=0,0,(H34+H57)/($D$34+$D$57)*100)</f>
        <v>0</v>
      </c>
      <c r="I118" s="797">
        <f>IF($D$34+$D$57=0,0,(I34+I57)/($D$34+$D$57)*100)</f>
        <v>0</v>
      </c>
      <c r="J118" s="724">
        <f t="shared" si="76"/>
        <v>0</v>
      </c>
      <c r="K118" s="795">
        <f t="shared" ref="K118:P118" si="78">IF($D$34+$D$57=0,0,(K34+K57)/($D$34+$D$57)*100)</f>
        <v>0</v>
      </c>
      <c r="L118" s="796">
        <f t="shared" si="78"/>
        <v>0</v>
      </c>
      <c r="M118" s="797">
        <f t="shared" si="78"/>
        <v>0</v>
      </c>
      <c r="N118" s="798">
        <f t="shared" si="78"/>
        <v>0</v>
      </c>
      <c r="O118" s="799">
        <f t="shared" si="78"/>
        <v>0</v>
      </c>
      <c r="P118" s="800">
        <f t="shared" si="78"/>
        <v>0</v>
      </c>
      <c r="R118" s="134"/>
      <c r="S118" s="134"/>
      <c r="T118" s="134"/>
    </row>
    <row r="119" spans="1:20">
      <c r="A119" s="561"/>
      <c r="B119" s="710" t="s">
        <v>219</v>
      </c>
      <c r="C119" s="711" t="s">
        <v>651</v>
      </c>
      <c r="D119" s="722">
        <f t="shared" si="74"/>
        <v>100</v>
      </c>
      <c r="E119" s="787">
        <f>IF($D$35+$D$58=0,0,(E35+E58)/($D$35+$D$58)*100)</f>
        <v>100</v>
      </c>
      <c r="F119" s="724">
        <f t="shared" si="75"/>
        <v>0</v>
      </c>
      <c r="G119" s="795">
        <f>IF($D$35+$D$58=0,0,(G35+G58)/($D$35+$D$58)*100)</f>
        <v>0</v>
      </c>
      <c r="H119" s="796">
        <f>IF($D$35+$D$58=0,0,(H35+H58)/($D$35+$D$58)*100)</f>
        <v>0</v>
      </c>
      <c r="I119" s="797">
        <f>IF($D$35+$D$58=0,0,(I35+I58)/($D$35+$D$58)*100)</f>
        <v>0</v>
      </c>
      <c r="J119" s="724">
        <f t="shared" si="76"/>
        <v>0</v>
      </c>
      <c r="K119" s="795">
        <f t="shared" ref="K119:P119" si="79">IF($D$35+$D$58=0,0,(K35+K58)/($D$35+$D$58)*100)</f>
        <v>0</v>
      </c>
      <c r="L119" s="796">
        <f t="shared" si="79"/>
        <v>0</v>
      </c>
      <c r="M119" s="797">
        <f t="shared" si="79"/>
        <v>0</v>
      </c>
      <c r="N119" s="798">
        <f t="shared" si="79"/>
        <v>0</v>
      </c>
      <c r="O119" s="799">
        <f t="shared" si="79"/>
        <v>0</v>
      </c>
      <c r="P119" s="800">
        <f t="shared" si="79"/>
        <v>0</v>
      </c>
      <c r="R119" s="134"/>
      <c r="S119" s="134"/>
      <c r="T119" s="134"/>
    </row>
    <row r="120" spans="1:20">
      <c r="A120" s="561"/>
      <c r="B120" s="721" t="s">
        <v>221</v>
      </c>
      <c r="C120" s="711" t="s">
        <v>652</v>
      </c>
      <c r="D120" s="722">
        <f t="shared" si="74"/>
        <v>100.00000000000001</v>
      </c>
      <c r="E120" s="787">
        <f>IF($D$37+$D$60=0,0,(E37+E60)/($D$37+$D$60)*100)</f>
        <v>3.1476126290584021E-4</v>
      </c>
      <c r="F120" s="724">
        <f t="shared" si="75"/>
        <v>61.097044961326986</v>
      </c>
      <c r="G120" s="795">
        <f>IF($D$37+$D$60=0,0,(G37+G60)/($D$37+$D$60)*100)</f>
        <v>48.008387642046202</v>
      </c>
      <c r="H120" s="796">
        <f>IF($D$37+$D$60=0,0,(H37+H60)/($D$37+$D$60)*100)</f>
        <v>8.6553372876440005</v>
      </c>
      <c r="I120" s="797">
        <f>IF($D$37+$D$60=0,0,(I37+I60)/($D$37+$D$60)*100)</f>
        <v>4.4333200316367805</v>
      </c>
      <c r="J120" s="724">
        <f t="shared" si="76"/>
        <v>38.900951488733291</v>
      </c>
      <c r="K120" s="795">
        <f t="shared" ref="K120:P120" si="80">IF($D$37+$D$60=0,0,(K37+K60)/($D$37+$D$60)*100)</f>
        <v>12.935240704721588</v>
      </c>
      <c r="L120" s="796">
        <f t="shared" si="80"/>
        <v>25.963099149538099</v>
      </c>
      <c r="M120" s="797">
        <f t="shared" si="80"/>
        <v>2.6116344736007075E-3</v>
      </c>
      <c r="N120" s="798">
        <f t="shared" si="80"/>
        <v>1.2511265249148724E-3</v>
      </c>
      <c r="O120" s="799">
        <f t="shared" si="80"/>
        <v>0</v>
      </c>
      <c r="P120" s="800">
        <f t="shared" si="80"/>
        <v>4.3766215190378671E-4</v>
      </c>
      <c r="R120" s="134"/>
      <c r="S120" s="134"/>
      <c r="T120" s="134"/>
    </row>
    <row r="121" spans="1:20">
      <c r="A121" s="561"/>
      <c r="B121" s="710" t="s">
        <v>653</v>
      </c>
      <c r="C121" s="711" t="s">
        <v>654</v>
      </c>
      <c r="D121" s="722">
        <f t="shared" si="74"/>
        <v>100.00000000000001</v>
      </c>
      <c r="E121" s="787">
        <f>IF($D$38+$D$61=0,0,(E38+E61)/($D$38+$D$61)*100)</f>
        <v>2.3465088393849415E-3</v>
      </c>
      <c r="F121" s="724">
        <f t="shared" si="75"/>
        <v>0.4546493958454188</v>
      </c>
      <c r="G121" s="795">
        <f>IF($D$38+$D$61=0,0,(G38+G61)/($D$38+$D$61)*100)</f>
        <v>3.9458032529544801E-2</v>
      </c>
      <c r="H121" s="796">
        <f>IF($D$38+$D$61=0,0,(H38+H61)/($D$38+$D$61)*100)</f>
        <v>6.2134920230093448E-2</v>
      </c>
      <c r="I121" s="797">
        <f>IF($D$38+$D$61=0,0,(I38+I61)/($D$38+$D$61)*100)</f>
        <v>0.35305644308578055</v>
      </c>
      <c r="J121" s="724">
        <f t="shared" si="76"/>
        <v>99.530414370895429</v>
      </c>
      <c r="K121" s="795">
        <f t="shared" ref="K121:P121" si="81">IF($D$38+$D$61=0,0,(K38+K61)/($D$38+$D$61)*100)</f>
        <v>1.3875069814054561</v>
      </c>
      <c r="L121" s="796">
        <f t="shared" si="81"/>
        <v>98.123437956304414</v>
      </c>
      <c r="M121" s="797">
        <f t="shared" si="81"/>
        <v>1.9469433185556054E-2</v>
      </c>
      <c r="N121" s="798">
        <f t="shared" si="81"/>
        <v>9.3270036560373706E-3</v>
      </c>
      <c r="O121" s="799">
        <f t="shared" si="81"/>
        <v>0</v>
      </c>
      <c r="P121" s="800">
        <f t="shared" si="81"/>
        <v>3.2627207637481344E-3</v>
      </c>
      <c r="R121" s="134"/>
      <c r="S121" s="134"/>
      <c r="T121" s="134"/>
    </row>
    <row r="122" spans="1:20">
      <c r="A122" s="561"/>
      <c r="B122" s="710" t="s">
        <v>655</v>
      </c>
      <c r="C122" s="711" t="s">
        <v>656</v>
      </c>
      <c r="D122" s="722">
        <f t="shared" si="74"/>
        <v>100</v>
      </c>
      <c r="E122" s="787">
        <f>IF($D$39+$D$62=0,0,(E39+E62)/($D$39+$D$62)*100)</f>
        <v>0</v>
      </c>
      <c r="F122" s="724">
        <f t="shared" si="75"/>
        <v>40.769896832184912</v>
      </c>
      <c r="G122" s="795">
        <f>IF($D$39+$D$62=0,0,(G39+G62)/($D$39+$D$62)*100)</f>
        <v>0</v>
      </c>
      <c r="H122" s="796">
        <f>IF($D$39+$D$62=0,0,(H39+H62)/($D$39+$D$62)*100)</f>
        <v>0</v>
      </c>
      <c r="I122" s="797">
        <f>IF($D$39+$D$62=0,0,(I39+I62)/($D$39+$D$62)*100)</f>
        <v>40.769896832184912</v>
      </c>
      <c r="J122" s="724">
        <f t="shared" si="76"/>
        <v>59.230103167815088</v>
      </c>
      <c r="K122" s="795">
        <f t="shared" ref="K122:P122" si="82">IF($D$39+$D$62=0,0,(K39+K62)/($D$39+$D$62)*100)</f>
        <v>59.230103167815088</v>
      </c>
      <c r="L122" s="796">
        <f t="shared" si="82"/>
        <v>0</v>
      </c>
      <c r="M122" s="797">
        <f t="shared" si="82"/>
        <v>0</v>
      </c>
      <c r="N122" s="798">
        <f t="shared" si="82"/>
        <v>0</v>
      </c>
      <c r="O122" s="799">
        <f t="shared" si="82"/>
        <v>0</v>
      </c>
      <c r="P122" s="800">
        <f t="shared" si="82"/>
        <v>0</v>
      </c>
      <c r="R122" s="134"/>
      <c r="S122" s="134"/>
      <c r="T122" s="134"/>
    </row>
    <row r="123" spans="1:20">
      <c r="A123" s="561"/>
      <c r="B123" s="710" t="s">
        <v>657</v>
      </c>
      <c r="C123" s="711" t="s">
        <v>658</v>
      </c>
      <c r="D123" s="722">
        <f t="shared" si="74"/>
        <v>100</v>
      </c>
      <c r="E123" s="787">
        <f>IF($D$40+$D$63=0,0,(E40+E63)/($D$40+$D$63)*100)</f>
        <v>0</v>
      </c>
      <c r="F123" s="724">
        <f t="shared" si="75"/>
        <v>53.103066390873614</v>
      </c>
      <c r="G123" s="795">
        <f>IF($D$40+$D$63=0,0,(G40+G63)/($D$40+$D$63)*100)</f>
        <v>16.673620442085976</v>
      </c>
      <c r="H123" s="796">
        <f>IF($D$40+$D$63=0,0,(H40+H63)/($D$40+$D$63)*100)</f>
        <v>36.429445948787638</v>
      </c>
      <c r="I123" s="797">
        <f>IF($D$40+$D$63=0,0,(I40+I63)/($D$40+$D$63)*100)</f>
        <v>0</v>
      </c>
      <c r="J123" s="724">
        <f t="shared" si="76"/>
        <v>46.896933609126393</v>
      </c>
      <c r="K123" s="795">
        <f t="shared" ref="K123:P123" si="83">IF($D$40+$D$63=0,0,(K40+K63)/($D$40+$D$63)*100)</f>
        <v>26.218035131998214</v>
      </c>
      <c r="L123" s="796">
        <f t="shared" si="83"/>
        <v>19.725042161889384</v>
      </c>
      <c r="M123" s="797">
        <f t="shared" si="83"/>
        <v>0.95385631523879755</v>
      </c>
      <c r="N123" s="798">
        <f t="shared" si="83"/>
        <v>0</v>
      </c>
      <c r="O123" s="799">
        <f t="shared" si="83"/>
        <v>0</v>
      </c>
      <c r="P123" s="800">
        <f t="shared" si="83"/>
        <v>0</v>
      </c>
      <c r="R123" s="134"/>
      <c r="S123" s="134"/>
      <c r="T123" s="134"/>
    </row>
    <row r="124" spans="1:20">
      <c r="A124" s="561"/>
      <c r="B124" s="721" t="s">
        <v>659</v>
      </c>
      <c r="C124" s="711" t="s">
        <v>660</v>
      </c>
      <c r="D124" s="722">
        <f t="shared" si="74"/>
        <v>100.00000000000001</v>
      </c>
      <c r="E124" s="787">
        <f>IF($D$42+$D$65=0,0,(E42+E65)/($D$42+$D$65)*100)</f>
        <v>1.1377863385833909E-3</v>
      </c>
      <c r="F124" s="724">
        <f t="shared" si="75"/>
        <v>52.562767740163601</v>
      </c>
      <c r="G124" s="795">
        <f>IF($D$42+$D$65=0,0,(G42+G65)/($D$42+$D$65)*100)</f>
        <v>26.452299615107066</v>
      </c>
      <c r="H124" s="796">
        <f>IF($D$42+$D$65=0,0,(H42+H65)/($D$42+$D$65)*100)</f>
        <v>23.557010331301836</v>
      </c>
      <c r="I124" s="797">
        <f>IF($D$42+$D$65=0,0,(I42+I65)/($D$42+$D$65)*100)</f>
        <v>2.5534577937546925</v>
      </c>
      <c r="J124" s="724">
        <f t="shared" si="76"/>
        <v>47.429989908191729</v>
      </c>
      <c r="K124" s="795">
        <f t="shared" ref="K124:P124" si="84">IF($D$42+$D$65=0,0,(K42+K65)/($D$42+$D$65)*100)</f>
        <v>28.81534563816242</v>
      </c>
      <c r="L124" s="796">
        <f t="shared" si="84"/>
        <v>18.605203838897459</v>
      </c>
      <c r="M124" s="797">
        <f t="shared" si="84"/>
        <v>9.4404311318487116E-3</v>
      </c>
      <c r="N124" s="798">
        <f t="shared" si="84"/>
        <v>4.5225217828449684E-3</v>
      </c>
      <c r="O124" s="799">
        <f t="shared" si="84"/>
        <v>0</v>
      </c>
      <c r="P124" s="800">
        <f t="shared" si="84"/>
        <v>1.5820435232530572E-3</v>
      </c>
      <c r="R124" s="134"/>
      <c r="S124" s="134"/>
      <c r="T124" s="134"/>
    </row>
    <row r="125" spans="1:20">
      <c r="A125" s="561"/>
      <c r="B125" s="721" t="s">
        <v>661</v>
      </c>
      <c r="C125" s="711" t="s">
        <v>662</v>
      </c>
      <c r="D125" s="722">
        <f t="shared" si="74"/>
        <v>100</v>
      </c>
      <c r="E125" s="787">
        <f>IF($D$45+$D$68=0,0,(E45+E68)/($D$45+$D$68)*100)</f>
        <v>100</v>
      </c>
      <c r="F125" s="724">
        <f t="shared" si="75"/>
        <v>0</v>
      </c>
      <c r="G125" s="795">
        <f>IF($D$45+$D$68=0,0,(G45+G68)/($D$45+$D$68)*100)</f>
        <v>0</v>
      </c>
      <c r="H125" s="796">
        <f>IF($D$45+$D$68=0,0,(H45+H68)/($D$45+$D$68)*100)</f>
        <v>0</v>
      </c>
      <c r="I125" s="797">
        <f>IF($D$45+$D$68=0,0,(I45+I68)/($D$45+$D$68)*100)</f>
        <v>0</v>
      </c>
      <c r="J125" s="724">
        <f t="shared" si="76"/>
        <v>0</v>
      </c>
      <c r="K125" s="795">
        <f t="shared" ref="K125:P125" si="85">IF($D$45+$D$68=0,0,(K45+K68)/($D$45+$D$68)*100)</f>
        <v>0</v>
      </c>
      <c r="L125" s="796">
        <f t="shared" si="85"/>
        <v>0</v>
      </c>
      <c r="M125" s="797">
        <f t="shared" si="85"/>
        <v>0</v>
      </c>
      <c r="N125" s="798">
        <f t="shared" si="85"/>
        <v>0</v>
      </c>
      <c r="O125" s="799">
        <f t="shared" si="85"/>
        <v>0</v>
      </c>
      <c r="P125" s="800">
        <f t="shared" si="85"/>
        <v>0</v>
      </c>
      <c r="R125" s="134"/>
      <c r="S125" s="134"/>
      <c r="T125" s="134"/>
    </row>
    <row r="126" spans="1:20">
      <c r="A126" s="561"/>
      <c r="B126" s="721" t="s">
        <v>663</v>
      </c>
      <c r="C126" s="711" t="s">
        <v>664</v>
      </c>
      <c r="D126" s="722">
        <f t="shared" si="74"/>
        <v>99.999999999999986</v>
      </c>
      <c r="E126" s="787">
        <f>IF($D$46+$D$69=0,0,(E46+E69)/($D$46+$D$69)*100)</f>
        <v>9.2541493807745859E-2</v>
      </c>
      <c r="F126" s="724">
        <f t="shared" si="75"/>
        <v>67.028640067191162</v>
      </c>
      <c r="G126" s="795">
        <f>IF($D$46+$D$69=0,0,(G46+G69)/($D$46+$D$69)*100)</f>
        <v>27.160432967889776</v>
      </c>
      <c r="H126" s="796">
        <f>IF($D$46+$D$69=0,0,(H46+H69)/($D$46+$D$69)*100)</f>
        <v>6.055970298735434</v>
      </c>
      <c r="I126" s="797">
        <f>IF($D$46+$D$69=0,0,(I46+I69)/($D$46+$D$69)*100)</f>
        <v>33.812236800565955</v>
      </c>
      <c r="J126" s="724">
        <f t="shared" si="76"/>
        <v>27.805184774238274</v>
      </c>
      <c r="K126" s="795">
        <f t="shared" ref="K126:P126" si="86">IF($D$46+$D$69=0,0,(K46+K69)/($D$46+$D$69)*100)</f>
        <v>14.998538170887185</v>
      </c>
      <c r="L126" s="796">
        <f t="shared" si="86"/>
        <v>12.038812107976367</v>
      </c>
      <c r="M126" s="797">
        <f t="shared" si="86"/>
        <v>0.76783449537472048</v>
      </c>
      <c r="N126" s="798">
        <f t="shared" si="86"/>
        <v>4.944958652639718</v>
      </c>
      <c r="O126" s="799">
        <f t="shared" si="86"/>
        <v>0</v>
      </c>
      <c r="P126" s="800">
        <f t="shared" si="86"/>
        <v>0.12867501212309285</v>
      </c>
      <c r="R126" s="134"/>
      <c r="S126" s="134"/>
      <c r="T126" s="134"/>
    </row>
    <row r="127" spans="1:20">
      <c r="A127" s="561"/>
      <c r="B127" s="721" t="s">
        <v>665</v>
      </c>
      <c r="C127" s="711" t="s">
        <v>666</v>
      </c>
      <c r="D127" s="722">
        <f t="shared" si="74"/>
        <v>100</v>
      </c>
      <c r="E127" s="787">
        <f>IF($D$48+$D$71=0,0,(E48+E71)/($D$48+$D$71)*100)</f>
        <v>0.31143710197482227</v>
      </c>
      <c r="F127" s="724">
        <f t="shared" si="75"/>
        <v>25.317487135473566</v>
      </c>
      <c r="G127" s="795">
        <f>IF($D$48+$D$71=0,0,(G48+G71)/($D$48+$D$71)*100)</f>
        <v>5.2370121494410258</v>
      </c>
      <c r="H127" s="796">
        <f>IF($D$48+$D$71=0,0,(H48+H71)/($D$48+$D$71)*100)</f>
        <v>8.2467703351883852</v>
      </c>
      <c r="I127" s="797">
        <f>IF($D$48+$D$71=0,0,(I48+I71)/($D$48+$D$71)*100)</f>
        <v>11.833704650844155</v>
      </c>
      <c r="J127" s="724">
        <f t="shared" si="76"/>
        <v>72.700122207146563</v>
      </c>
      <c r="K127" s="795">
        <f t="shared" ref="K127:P127" si="87">IF($D$48+$D$71=0,0,(K48+K71)/($D$48+$D$71)*100)</f>
        <v>36.959174363864363</v>
      </c>
      <c r="L127" s="796">
        <f t="shared" si="87"/>
        <v>33.156894569487008</v>
      </c>
      <c r="M127" s="797">
        <f t="shared" si="87"/>
        <v>2.58405327379519</v>
      </c>
      <c r="N127" s="798">
        <f t="shared" si="87"/>
        <v>1.2379135079270531</v>
      </c>
      <c r="O127" s="799">
        <f t="shared" si="87"/>
        <v>0</v>
      </c>
      <c r="P127" s="800">
        <f t="shared" si="87"/>
        <v>0.4330400474779984</v>
      </c>
      <c r="R127" s="134"/>
      <c r="S127" s="134"/>
      <c r="T127" s="134"/>
    </row>
    <row r="128" spans="1:20">
      <c r="A128" s="561"/>
      <c r="B128" s="710" t="s">
        <v>667</v>
      </c>
      <c r="C128" s="711" t="s">
        <v>668</v>
      </c>
      <c r="D128" s="722">
        <f t="shared" si="74"/>
        <v>100</v>
      </c>
      <c r="E128" s="787">
        <f>IF($D$49+$D$72=0,0,(E49+E72)/($D$49+$D$72)*100)</f>
        <v>0.21196430421523815</v>
      </c>
      <c r="F128" s="724">
        <f t="shared" si="75"/>
        <v>17.231099028087982</v>
      </c>
      <c r="G128" s="795">
        <f>IF($D$49+$D$72=0,0,(G49+G72)/($D$49+$D$72)*100)</f>
        <v>3.5643140441011334</v>
      </c>
      <c r="H128" s="796">
        <f>IF($D$49+$D$72=0,0,(H49+H72)/($D$49+$D$72)*100)</f>
        <v>5.612757520015677</v>
      </c>
      <c r="I128" s="797">
        <f>IF($D$49+$D$72=0,0,(I49+I72)/($D$49+$D$72)*100)</f>
        <v>8.0540274639711722</v>
      </c>
      <c r="J128" s="724">
        <f t="shared" si="76"/>
        <v>51.506371365002906</v>
      </c>
      <c r="K128" s="795">
        <f t="shared" ref="K128:P128" si="88">IF($D$49+$D$72=0,0,(K49+K72)/($D$49+$D$72)*100)</f>
        <v>25.15443930325138</v>
      </c>
      <c r="L128" s="796">
        <f t="shared" si="88"/>
        <v>22.566605079466413</v>
      </c>
      <c r="M128" s="797">
        <f t="shared" si="88"/>
        <v>3.7853269822851159</v>
      </c>
      <c r="N128" s="798">
        <f t="shared" si="88"/>
        <v>0.84252477859113739</v>
      </c>
      <c r="O128" s="799">
        <f t="shared" si="88"/>
        <v>0</v>
      </c>
      <c r="P128" s="800">
        <f t="shared" si="88"/>
        <v>30.208040524102731</v>
      </c>
      <c r="R128" s="134"/>
      <c r="S128" s="134"/>
      <c r="T128" s="134"/>
    </row>
    <row r="129" spans="1:20">
      <c r="A129" s="561"/>
      <c r="B129" s="721" t="s">
        <v>669</v>
      </c>
      <c r="C129" s="711" t="s">
        <v>670</v>
      </c>
      <c r="D129" s="722">
        <f t="shared" si="74"/>
        <v>100</v>
      </c>
      <c r="E129" s="787">
        <f>IF($D$51+$D$74=0,0,(E51+E74)/($D$51+$D$74)*100)</f>
        <v>0</v>
      </c>
      <c r="F129" s="724">
        <f t="shared" si="75"/>
        <v>100</v>
      </c>
      <c r="G129" s="795">
        <f>IF($D$51+$D$74=0,0,(G51+G74)/($D$51+$D$74)*100)</f>
        <v>100</v>
      </c>
      <c r="H129" s="796">
        <f>IF($D$51+$D$74=0,0,(H51+H74)/($D$51+$D$74)*100)</f>
        <v>0</v>
      </c>
      <c r="I129" s="797">
        <f>IF($D$51+$D$74=0,0,(I51+I74)/($D$51+$D$74)*100)</f>
        <v>0</v>
      </c>
      <c r="J129" s="724">
        <f t="shared" si="76"/>
        <v>0</v>
      </c>
      <c r="K129" s="795">
        <f t="shared" ref="K129:P129" si="89">IF($D$51+$D$74=0,0,(K51+K74)/($D$51+$D$74)*100)</f>
        <v>0</v>
      </c>
      <c r="L129" s="796">
        <f t="shared" si="89"/>
        <v>0</v>
      </c>
      <c r="M129" s="797">
        <f t="shared" si="89"/>
        <v>0</v>
      </c>
      <c r="N129" s="798">
        <f t="shared" si="89"/>
        <v>0</v>
      </c>
      <c r="O129" s="799">
        <f t="shared" si="89"/>
        <v>0</v>
      </c>
      <c r="P129" s="800">
        <f t="shared" si="89"/>
        <v>0</v>
      </c>
      <c r="R129" s="134"/>
      <c r="S129" s="134"/>
      <c r="T129" s="134"/>
    </row>
    <row r="130" spans="1:20">
      <c r="A130" s="561"/>
      <c r="B130" s="721" t="s">
        <v>671</v>
      </c>
      <c r="C130" s="731" t="s">
        <v>672</v>
      </c>
      <c r="D130" s="732">
        <f t="shared" si="74"/>
        <v>100</v>
      </c>
      <c r="E130" s="801">
        <f>IF($D$52+$D$75=0,0,(E52+E75)/($D$52+$D$75)*100)</f>
        <v>0.31143710197482227</v>
      </c>
      <c r="F130" s="734">
        <f t="shared" si="75"/>
        <v>25.317487135473566</v>
      </c>
      <c r="G130" s="802">
        <f>IF($D$52+$D$75=0,0,(G52+G75)/($D$52+$D$75)*100)</f>
        <v>5.2370121494410258</v>
      </c>
      <c r="H130" s="803">
        <f>IF($D$52+$D$75=0,0,(H52+H75)/($D$52+$D$75)*100)</f>
        <v>8.2467703351883852</v>
      </c>
      <c r="I130" s="804">
        <f>IF($D$52+$D$75=0,0,(I52+I75)/($D$52+$D$75)*100)</f>
        <v>11.833704650844155</v>
      </c>
      <c r="J130" s="734">
        <f t="shared" si="76"/>
        <v>72.700122207146563</v>
      </c>
      <c r="K130" s="802">
        <f t="shared" ref="K130:P130" si="90">IF($D$52+$D$75=0,0,(K52+K75)/($D$52+$D$75)*100)</f>
        <v>36.959174363864363</v>
      </c>
      <c r="L130" s="803">
        <f t="shared" si="90"/>
        <v>33.156894569487008</v>
      </c>
      <c r="M130" s="804">
        <f t="shared" si="90"/>
        <v>2.58405327379519</v>
      </c>
      <c r="N130" s="805">
        <f t="shared" si="90"/>
        <v>1.2379135079270533</v>
      </c>
      <c r="O130" s="806">
        <f t="shared" si="90"/>
        <v>0</v>
      </c>
      <c r="P130" s="807">
        <f t="shared" si="90"/>
        <v>0.43304004747799835</v>
      </c>
      <c r="R130" s="134"/>
      <c r="S130" s="134"/>
      <c r="T130" s="134"/>
    </row>
    <row r="131" spans="1:20" ht="15.75" thickBot="1">
      <c r="A131" s="561"/>
      <c r="B131" s="808" t="s">
        <v>673</v>
      </c>
      <c r="C131" s="809" t="s">
        <v>674</v>
      </c>
      <c r="D131" s="810">
        <f t="shared" si="74"/>
        <v>100</v>
      </c>
      <c r="E131" s="811">
        <f>IF($D$53+$D$76=0,0,(E53+E76)/($D$53+$D$76)*100)</f>
        <v>0.31143710197482227</v>
      </c>
      <c r="F131" s="812">
        <f t="shared" si="75"/>
        <v>25.317487135473566</v>
      </c>
      <c r="G131" s="813">
        <f>IF($D$53+$D$76=0,0,(G53+G76)/($D$53+$D$76)*100)</f>
        <v>5.2370121494410258</v>
      </c>
      <c r="H131" s="814">
        <f>IF($D$53+$D$76=0,0,(H53+H76)/($D$53+$D$76)*100)</f>
        <v>8.2467703351883852</v>
      </c>
      <c r="I131" s="815">
        <f>IF($D$53+$D$76=0,0,(I53+I76)/($D$53+$D$76)*100)</f>
        <v>11.833704650844155</v>
      </c>
      <c r="J131" s="812">
        <f t="shared" si="76"/>
        <v>72.700122207146563</v>
      </c>
      <c r="K131" s="813">
        <f t="shared" ref="K131:P131" si="91">IF($D$53+$D$76=0,0,(K53+K76)/($D$53+$D$76)*100)</f>
        <v>36.959174363864363</v>
      </c>
      <c r="L131" s="814">
        <f t="shared" si="91"/>
        <v>33.156894569487008</v>
      </c>
      <c r="M131" s="815">
        <f t="shared" si="91"/>
        <v>2.58405327379519</v>
      </c>
      <c r="N131" s="816">
        <f t="shared" si="91"/>
        <v>1.2379135079270531</v>
      </c>
      <c r="O131" s="817">
        <f t="shared" si="91"/>
        <v>0</v>
      </c>
      <c r="P131" s="818">
        <f t="shared" si="91"/>
        <v>0.43304004747799835</v>
      </c>
      <c r="R131" s="134"/>
      <c r="S131" s="134"/>
      <c r="T131" s="134"/>
    </row>
    <row r="132" spans="1:20" ht="26.25" thickBot="1">
      <c r="A132" s="561"/>
      <c r="B132" s="819" t="s">
        <v>78</v>
      </c>
      <c r="C132" s="820" t="s">
        <v>675</v>
      </c>
      <c r="D132" s="821">
        <f>E132+F132+J132+N132+O132+P132</f>
        <v>100</v>
      </c>
      <c r="E132" s="822">
        <f>IFERROR(E94/$D$94*100, 0)</f>
        <v>9.2541493807745859E-2</v>
      </c>
      <c r="F132" s="823">
        <f t="shared" si="75"/>
        <v>67.028640067191162</v>
      </c>
      <c r="G132" s="824">
        <f>IFERROR(G94/$D$94*100, 0)</f>
        <v>27.160432967889776</v>
      </c>
      <c r="H132" s="825">
        <f>IFERROR(H94/$D$94*100, 0)</f>
        <v>6.055970298735434</v>
      </c>
      <c r="I132" s="826">
        <f>IFERROR(I94/$D$94*100, 0)</f>
        <v>33.812236800565955</v>
      </c>
      <c r="J132" s="823">
        <f t="shared" si="76"/>
        <v>27.805184774238278</v>
      </c>
      <c r="K132" s="824">
        <f t="shared" ref="K132:P132" si="92">IFERROR(K94/$D$94*100, 0)</f>
        <v>14.998538170887187</v>
      </c>
      <c r="L132" s="825">
        <f t="shared" si="92"/>
        <v>12.038812107976367</v>
      </c>
      <c r="M132" s="826">
        <f t="shared" si="92"/>
        <v>0.76783449537472048</v>
      </c>
      <c r="N132" s="823">
        <f t="shared" si="92"/>
        <v>4.9449586526397171</v>
      </c>
      <c r="O132" s="823">
        <f t="shared" si="92"/>
        <v>0</v>
      </c>
      <c r="P132" s="823">
        <f t="shared" si="92"/>
        <v>0.12867501212309287</v>
      </c>
      <c r="R132" s="134"/>
      <c r="S132" s="134"/>
      <c r="T132" s="13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7519-B414-441B-8448-23183CF50207}">
  <sheetPr codeName="Sheet101">
    <tabColor theme="0" tint="-0.14999847407452621"/>
  </sheetPr>
  <dimension ref="A1:T132"/>
  <sheetViews>
    <sheetView showGridLines="0" workbookViewId="0">
      <selection activeCell="D91" sqref="D91:K95"/>
    </sheetView>
  </sheetViews>
  <sheetFormatPr defaultRowHeight="15"/>
  <cols>
    <col min="1" max="1" width="9.140625" style="134"/>
    <col min="3" max="3" width="61.42578125" customWidth="1"/>
    <col min="4" max="4" width="11" customWidth="1"/>
    <col min="5" max="5" width="11.85546875" customWidth="1"/>
    <col min="6" max="6" width="14.42578125" customWidth="1"/>
    <col min="7" max="7" width="14.140625" customWidth="1"/>
    <col min="8" max="8" width="14.7109375" customWidth="1"/>
    <col min="9" max="9" width="15.5703125" customWidth="1"/>
    <col min="10" max="10" width="13.85546875" customWidth="1"/>
    <col min="11" max="11" width="11.5703125" customWidth="1"/>
    <col min="12" max="12" width="11.85546875" customWidth="1"/>
    <col min="13" max="13" width="12.140625" customWidth="1"/>
    <col min="14" max="14" width="20.85546875" customWidth="1"/>
    <col min="15" max="15" width="16.28515625" customWidth="1"/>
    <col min="16" max="16" width="23.28515625" customWidth="1"/>
    <col min="17" max="17" width="0" style="134" hidden="1" customWidth="1"/>
    <col min="18" max="20" width="0" hidden="1" customWidth="1"/>
  </cols>
  <sheetData>
    <row r="1" spans="1:20">
      <c r="B1" s="133"/>
      <c r="C1" s="133"/>
      <c r="D1" s="133"/>
      <c r="E1" s="133"/>
      <c r="F1" s="133"/>
      <c r="G1" s="133"/>
      <c r="H1" s="133"/>
      <c r="I1" s="133"/>
      <c r="J1" s="133"/>
      <c r="K1" s="133"/>
      <c r="L1" s="133"/>
      <c r="M1" s="133"/>
      <c r="N1" s="133"/>
      <c r="O1" s="133"/>
      <c r="P1" s="133"/>
    </row>
    <row r="2" spans="1:20" ht="72">
      <c r="B2" s="133"/>
      <c r="C2" s="28" t="s">
        <v>1251</v>
      </c>
      <c r="D2" s="133"/>
      <c r="E2" s="133"/>
      <c r="F2" s="133"/>
      <c r="G2" s="133"/>
      <c r="H2" s="133"/>
      <c r="I2" s="133"/>
      <c r="J2" s="133"/>
      <c r="K2" s="133"/>
      <c r="L2" s="133"/>
      <c r="M2" s="133"/>
      <c r="N2" s="133"/>
      <c r="O2" s="133"/>
      <c r="P2" s="535" t="s">
        <v>676</v>
      </c>
    </row>
    <row r="3" spans="1:20">
      <c r="B3" s="133"/>
      <c r="C3" s="28" t="s">
        <v>1252</v>
      </c>
      <c r="D3" s="133"/>
      <c r="E3" s="133"/>
      <c r="F3" s="133"/>
      <c r="G3" s="133"/>
      <c r="H3" s="133"/>
      <c r="I3" s="133"/>
      <c r="J3" s="133"/>
      <c r="K3" s="133"/>
      <c r="L3" s="133"/>
      <c r="M3" s="133"/>
      <c r="N3" s="133"/>
      <c r="O3" s="133"/>
      <c r="P3" s="133"/>
    </row>
    <row r="4" spans="1:20">
      <c r="B4" s="133"/>
      <c r="C4" s="133"/>
      <c r="D4" s="133"/>
      <c r="E4" s="133"/>
      <c r="F4" s="133"/>
      <c r="G4" s="133"/>
      <c r="H4" s="133"/>
      <c r="I4" s="133"/>
      <c r="J4" s="133"/>
      <c r="K4" s="133"/>
      <c r="L4" s="133"/>
      <c r="M4" s="133"/>
      <c r="N4" s="133"/>
      <c r="O4" s="133"/>
      <c r="P4" s="133"/>
    </row>
    <row r="5" spans="1:20" ht="15.75">
      <c r="B5" s="133"/>
      <c r="C5" s="29" t="s">
        <v>677</v>
      </c>
      <c r="D5" s="133"/>
      <c r="E5" s="133"/>
      <c r="F5" s="133"/>
      <c r="G5" s="133"/>
      <c r="H5" s="133"/>
      <c r="I5" s="133"/>
      <c r="J5" s="133"/>
      <c r="K5" s="133"/>
      <c r="L5" s="133"/>
      <c r="M5" s="133"/>
      <c r="N5" s="133"/>
      <c r="O5" s="133"/>
      <c r="P5" s="133"/>
    </row>
    <row r="6" spans="1:20" s="134" customFormat="1" ht="15.75" thickBot="1">
      <c r="D6" s="561"/>
      <c r="E6" s="561" t="s">
        <v>1332</v>
      </c>
      <c r="F6" s="561"/>
      <c r="G6" s="561" t="s">
        <v>1333</v>
      </c>
      <c r="H6" s="561" t="s">
        <v>1334</v>
      </c>
      <c r="I6" s="561" t="s">
        <v>1335</v>
      </c>
      <c r="J6" s="561"/>
      <c r="K6" s="561" t="s">
        <v>1336</v>
      </c>
      <c r="L6" s="561" t="s">
        <v>1337</v>
      </c>
      <c r="M6" s="561" t="s">
        <v>1338</v>
      </c>
      <c r="N6" s="561" t="s">
        <v>1339</v>
      </c>
      <c r="O6" s="561" t="s">
        <v>1340</v>
      </c>
      <c r="P6" s="561" t="s">
        <v>1341</v>
      </c>
    </row>
    <row r="7" spans="1:20" ht="64.5" thickBot="1">
      <c r="B7" s="562" t="s">
        <v>2</v>
      </c>
      <c r="C7" s="563" t="s">
        <v>49</v>
      </c>
      <c r="D7" s="564" t="s">
        <v>252</v>
      </c>
      <c r="E7" s="565" t="s">
        <v>253</v>
      </c>
      <c r="F7" s="566" t="s">
        <v>254</v>
      </c>
      <c r="G7" s="567" t="s">
        <v>255</v>
      </c>
      <c r="H7" s="568" t="s">
        <v>256</v>
      </c>
      <c r="I7" s="569" t="s">
        <v>257</v>
      </c>
      <c r="J7" s="570" t="s">
        <v>258</v>
      </c>
      <c r="K7" s="567" t="s">
        <v>259</v>
      </c>
      <c r="L7" s="568" t="s">
        <v>260</v>
      </c>
      <c r="M7" s="571" t="s">
        <v>261</v>
      </c>
      <c r="N7" s="572" t="s">
        <v>262</v>
      </c>
      <c r="O7" s="573" t="s">
        <v>263</v>
      </c>
      <c r="P7" s="574" t="s">
        <v>264</v>
      </c>
      <c r="R7" s="134"/>
      <c r="S7" s="134"/>
      <c r="T7" s="134"/>
    </row>
    <row r="8" spans="1:20" ht="16.5" thickTop="1" thickBot="1">
      <c r="A8" s="561"/>
      <c r="B8" s="575" t="s">
        <v>48</v>
      </c>
      <c r="C8" s="576" t="s">
        <v>590</v>
      </c>
      <c r="D8" s="577">
        <f>D9+D13+D18+D21+D24+D27</f>
        <v>3075.6758575575409</v>
      </c>
      <c r="E8" s="578">
        <f t="shared" ref="E8:P8" si="0">E9+E13+E18+E21+E24+E27</f>
        <v>1.3867919931905541</v>
      </c>
      <c r="F8" s="578">
        <f t="shared" si="0"/>
        <v>1457.8496739619211</v>
      </c>
      <c r="G8" s="579">
        <f t="shared" si="0"/>
        <v>308.77877253739086</v>
      </c>
      <c r="H8" s="580">
        <f t="shared" si="0"/>
        <v>583.37429991846534</v>
      </c>
      <c r="I8" s="581">
        <f t="shared" si="0"/>
        <v>565.69660150606455</v>
      </c>
      <c r="J8" s="582">
        <f t="shared" si="0"/>
        <v>1561.601575800976</v>
      </c>
      <c r="K8" s="579">
        <f t="shared" si="0"/>
        <v>879.40259433068184</v>
      </c>
      <c r="L8" s="580">
        <f t="shared" si="0"/>
        <v>664.04632162579787</v>
      </c>
      <c r="M8" s="581">
        <f t="shared" si="0"/>
        <v>18.152659844496064</v>
      </c>
      <c r="N8" s="583">
        <f t="shared" si="0"/>
        <v>2.7019076889153051</v>
      </c>
      <c r="O8" s="584">
        <f t="shared" si="0"/>
        <v>0</v>
      </c>
      <c r="P8" s="578">
        <f t="shared" si="0"/>
        <v>52.13590811253772</v>
      </c>
      <c r="R8" s="134"/>
      <c r="S8" s="134"/>
      <c r="T8" s="134"/>
    </row>
    <row r="9" spans="1:20" ht="15.75" thickTop="1">
      <c r="A9" s="561"/>
      <c r="B9" s="585" t="s">
        <v>93</v>
      </c>
      <c r="C9" s="586" t="s">
        <v>6</v>
      </c>
      <c r="D9" s="587">
        <f t="shared" ref="D9:D53" si="1">E9+F9+J9+N9+O9+P9</f>
        <v>0.94910454545454559</v>
      </c>
      <c r="E9" s="588">
        <f>SUM(E10:E12)</f>
        <v>0.94910454545454559</v>
      </c>
      <c r="F9" s="588">
        <f>SUM(G9:I9)</f>
        <v>0</v>
      </c>
      <c r="G9" s="589">
        <f>SUM(G10:G12)</f>
        <v>0</v>
      </c>
      <c r="H9" s="590">
        <f t="shared" ref="H9:P9" si="2">SUM(H10:H12)</f>
        <v>0</v>
      </c>
      <c r="I9" s="591">
        <f t="shared" si="2"/>
        <v>0</v>
      </c>
      <c r="J9" s="592">
        <f t="shared" ref="J9:J30" si="3">SUM(K9:M9)</f>
        <v>0</v>
      </c>
      <c r="K9" s="589">
        <f t="shared" si="2"/>
        <v>0</v>
      </c>
      <c r="L9" s="590">
        <f t="shared" si="2"/>
        <v>0</v>
      </c>
      <c r="M9" s="591">
        <f t="shared" si="2"/>
        <v>0</v>
      </c>
      <c r="N9" s="593">
        <f t="shared" si="2"/>
        <v>0</v>
      </c>
      <c r="O9" s="594">
        <f t="shared" si="2"/>
        <v>0</v>
      </c>
      <c r="P9" s="588">
        <f t="shared" si="2"/>
        <v>0</v>
      </c>
      <c r="R9" s="134"/>
      <c r="S9" s="134"/>
      <c r="T9" s="134"/>
    </row>
    <row r="10" spans="1:20">
      <c r="A10" s="561"/>
      <c r="B10" s="595" t="s">
        <v>95</v>
      </c>
      <c r="C10" s="596" t="s">
        <v>8</v>
      </c>
      <c r="D10" s="587">
        <f t="shared" si="1"/>
        <v>0</v>
      </c>
      <c r="E10" s="597">
        <f>SUM(E33,E56,E96)</f>
        <v>0</v>
      </c>
      <c r="F10" s="588">
        <f t="shared" ref="F10:F30" si="4">SUM(G10:I10)</f>
        <v>0</v>
      </c>
      <c r="G10" s="598">
        <f t="shared" ref="G10:I12" si="5">SUM(G33,G56,G96)</f>
        <v>0</v>
      </c>
      <c r="H10" s="599">
        <f t="shared" si="5"/>
        <v>0</v>
      </c>
      <c r="I10" s="600">
        <f t="shared" si="5"/>
        <v>0</v>
      </c>
      <c r="J10" s="592">
        <f t="shared" si="3"/>
        <v>0</v>
      </c>
      <c r="K10" s="598">
        <f t="shared" ref="K10:P12" si="6">SUM(K33,K56,K96)</f>
        <v>0</v>
      </c>
      <c r="L10" s="599">
        <f t="shared" si="6"/>
        <v>0</v>
      </c>
      <c r="M10" s="600">
        <f t="shared" si="6"/>
        <v>0</v>
      </c>
      <c r="N10" s="601">
        <f t="shared" si="6"/>
        <v>0</v>
      </c>
      <c r="O10" s="594">
        <f t="shared" si="6"/>
        <v>0</v>
      </c>
      <c r="P10" s="588">
        <f t="shared" si="6"/>
        <v>0</v>
      </c>
      <c r="R10" s="134"/>
      <c r="S10" s="134"/>
      <c r="T10" s="134"/>
    </row>
    <row r="11" spans="1:20" s="133" customFormat="1">
      <c r="A11" s="561"/>
      <c r="B11" s="595" t="s">
        <v>97</v>
      </c>
      <c r="C11" s="596" t="s">
        <v>9</v>
      </c>
      <c r="D11" s="587">
        <f t="shared" si="1"/>
        <v>0</v>
      </c>
      <c r="E11" s="597">
        <f>SUM(E34,E57,E97)</f>
        <v>0</v>
      </c>
      <c r="F11" s="588">
        <f t="shared" si="4"/>
        <v>0</v>
      </c>
      <c r="G11" s="598">
        <f t="shared" si="5"/>
        <v>0</v>
      </c>
      <c r="H11" s="599">
        <f t="shared" si="5"/>
        <v>0</v>
      </c>
      <c r="I11" s="600">
        <f t="shared" si="5"/>
        <v>0</v>
      </c>
      <c r="J11" s="592">
        <f t="shared" si="3"/>
        <v>0</v>
      </c>
      <c r="K11" s="598">
        <f t="shared" si="6"/>
        <v>0</v>
      </c>
      <c r="L11" s="599">
        <f t="shared" si="6"/>
        <v>0</v>
      </c>
      <c r="M11" s="600">
        <f t="shared" si="6"/>
        <v>0</v>
      </c>
      <c r="N11" s="601">
        <f t="shared" si="6"/>
        <v>0</v>
      </c>
      <c r="O11" s="594">
        <f t="shared" si="6"/>
        <v>0</v>
      </c>
      <c r="P11" s="588">
        <f t="shared" si="6"/>
        <v>0</v>
      </c>
      <c r="Q11" s="134"/>
      <c r="R11" s="134"/>
      <c r="S11" s="134"/>
      <c r="T11" s="134"/>
    </row>
    <row r="12" spans="1:20" s="133" customFormat="1">
      <c r="A12" s="561"/>
      <c r="B12" s="595" t="s">
        <v>591</v>
      </c>
      <c r="C12" s="596" t="s">
        <v>11</v>
      </c>
      <c r="D12" s="587">
        <f t="shared" si="1"/>
        <v>0.94910454545454559</v>
      </c>
      <c r="E12" s="597">
        <f>SUM(E35,E58,E98)</f>
        <v>0.94910454545454559</v>
      </c>
      <c r="F12" s="588">
        <f t="shared" si="4"/>
        <v>0</v>
      </c>
      <c r="G12" s="598">
        <f t="shared" si="5"/>
        <v>0</v>
      </c>
      <c r="H12" s="599">
        <f t="shared" si="5"/>
        <v>0</v>
      </c>
      <c r="I12" s="600">
        <f t="shared" si="5"/>
        <v>0</v>
      </c>
      <c r="J12" s="592">
        <f t="shared" si="3"/>
        <v>0</v>
      </c>
      <c r="K12" s="598">
        <f t="shared" si="6"/>
        <v>0</v>
      </c>
      <c r="L12" s="599">
        <f t="shared" si="6"/>
        <v>0</v>
      </c>
      <c r="M12" s="600">
        <f t="shared" si="6"/>
        <v>0</v>
      </c>
      <c r="N12" s="601">
        <f t="shared" si="6"/>
        <v>0</v>
      </c>
      <c r="O12" s="594">
        <f t="shared" si="6"/>
        <v>0</v>
      </c>
      <c r="P12" s="588">
        <f t="shared" si="6"/>
        <v>0</v>
      </c>
      <c r="Q12" s="134"/>
      <c r="R12" s="134"/>
      <c r="S12" s="134"/>
      <c r="T12" s="134"/>
    </row>
    <row r="13" spans="1:20" s="133" customFormat="1">
      <c r="A13" s="561"/>
      <c r="B13" s="585" t="s">
        <v>99</v>
      </c>
      <c r="C13" s="603" t="s">
        <v>13</v>
      </c>
      <c r="D13" s="587">
        <f t="shared" si="1"/>
        <v>2788.7347095067116</v>
      </c>
      <c r="E13" s="588">
        <f>SUM(E14:E17)</f>
        <v>7.8976935145591946E-3</v>
      </c>
      <c r="F13" s="588">
        <f t="shared" si="4"/>
        <v>1357.2034580295831</v>
      </c>
      <c r="G13" s="589">
        <f>SUM(G14:G17)</f>
        <v>277.17197431209593</v>
      </c>
      <c r="H13" s="590">
        <f>SUM(H14:H17)</f>
        <v>539.76721421475736</v>
      </c>
      <c r="I13" s="591">
        <f>SUM(I14:I17)</f>
        <v>540.2642695027298</v>
      </c>
      <c r="J13" s="592">
        <f t="shared" si="3"/>
        <v>1431.4809802867696</v>
      </c>
      <c r="K13" s="589">
        <f t="shared" ref="K13:P13" si="7">SUM(K14:K17)</f>
        <v>800.81334081415764</v>
      </c>
      <c r="L13" s="590">
        <f t="shared" si="7"/>
        <v>618.11926920879773</v>
      </c>
      <c r="M13" s="591">
        <f t="shared" si="7"/>
        <v>12.548370263814064</v>
      </c>
      <c r="N13" s="593">
        <f t="shared" si="7"/>
        <v>3.1392089834984052E-2</v>
      </c>
      <c r="O13" s="594">
        <f t="shared" si="7"/>
        <v>0</v>
      </c>
      <c r="P13" s="588">
        <f t="shared" si="7"/>
        <v>1.0981407009072028E-2</v>
      </c>
      <c r="Q13" s="134"/>
      <c r="R13" s="134"/>
      <c r="S13" s="134"/>
      <c r="T13" s="134"/>
    </row>
    <row r="14" spans="1:20" s="133" customFormat="1">
      <c r="A14" s="561"/>
      <c r="B14" s="595" t="s">
        <v>101</v>
      </c>
      <c r="C14" s="596" t="s">
        <v>15</v>
      </c>
      <c r="D14" s="587">
        <f t="shared" si="1"/>
        <v>174.34206503372656</v>
      </c>
      <c r="E14" s="597">
        <f>SUM(E37,E60,E100)</f>
        <v>1.0439348403098515E-3</v>
      </c>
      <c r="F14" s="588">
        <f t="shared" si="4"/>
        <v>115.02722591116503</v>
      </c>
      <c r="G14" s="598">
        <f t="shared" ref="G14:I17" si="8">SUM(G37,G60,G100)</f>
        <v>57.699265708953327</v>
      </c>
      <c r="H14" s="599">
        <f t="shared" si="8"/>
        <v>41.648505512584684</v>
      </c>
      <c r="I14" s="600">
        <f t="shared" si="8"/>
        <v>15.679454689627022</v>
      </c>
      <c r="J14" s="592">
        <f t="shared" si="3"/>
        <v>59.308194163880557</v>
      </c>
      <c r="K14" s="598">
        <f t="shared" ref="K14:P17" si="9">SUM(K37,K60,K100)</f>
        <v>11.75138301867659</v>
      </c>
      <c r="L14" s="599">
        <f t="shared" si="9"/>
        <v>47.548149417925401</v>
      </c>
      <c r="M14" s="600">
        <f t="shared" si="9"/>
        <v>8.6617272785617337E-3</v>
      </c>
      <c r="N14" s="601">
        <f t="shared" si="9"/>
        <v>4.1494768350358938E-3</v>
      </c>
      <c r="O14" s="594">
        <f t="shared" si="9"/>
        <v>0</v>
      </c>
      <c r="P14" s="588">
        <f t="shared" si="9"/>
        <v>1.4515470056238235E-3</v>
      </c>
      <c r="Q14" s="134"/>
      <c r="R14" s="134"/>
      <c r="S14" s="134"/>
      <c r="T14" s="134"/>
    </row>
    <row r="15" spans="1:20" s="133" customFormat="1">
      <c r="A15" s="561"/>
      <c r="B15" s="595" t="s">
        <v>107</v>
      </c>
      <c r="C15" s="596" t="s">
        <v>592</v>
      </c>
      <c r="D15" s="587">
        <f t="shared" si="1"/>
        <v>406.0690947106782</v>
      </c>
      <c r="E15" s="597">
        <f>SUM(E38,E61,E101)</f>
        <v>6.8537586742493427E-3</v>
      </c>
      <c r="F15" s="588">
        <f t="shared" si="4"/>
        <v>1.3649917850845192</v>
      </c>
      <c r="G15" s="598">
        <f t="shared" si="8"/>
        <v>0.11525029361878138</v>
      </c>
      <c r="H15" s="599">
        <f t="shared" si="8"/>
        <v>0.18148567836310317</v>
      </c>
      <c r="I15" s="600">
        <f t="shared" si="8"/>
        <v>1.0682558131026347</v>
      </c>
      <c r="J15" s="592">
        <f t="shared" si="3"/>
        <v>404.66047669391605</v>
      </c>
      <c r="K15" s="598">
        <f t="shared" si="9"/>
        <v>5.3617731335764347</v>
      </c>
      <c r="L15" s="599">
        <f t="shared" si="9"/>
        <v>399.2418366121575</v>
      </c>
      <c r="M15" s="600">
        <f t="shared" si="9"/>
        <v>5.6866948182133982E-2</v>
      </c>
      <c r="N15" s="601">
        <f t="shared" si="9"/>
        <v>2.7242612999948158E-2</v>
      </c>
      <c r="O15" s="594">
        <f t="shared" si="9"/>
        <v>0</v>
      </c>
      <c r="P15" s="588">
        <f t="shared" si="9"/>
        <v>9.5298600034482046E-3</v>
      </c>
      <c r="Q15" s="134"/>
      <c r="R15" s="134"/>
      <c r="S15" s="134"/>
      <c r="T15" s="134"/>
    </row>
    <row r="16" spans="1:20" s="133" customFormat="1">
      <c r="A16" s="561"/>
      <c r="B16" s="595" t="s">
        <v>114</v>
      </c>
      <c r="C16" s="596" t="s">
        <v>21</v>
      </c>
      <c r="D16" s="587">
        <f t="shared" si="1"/>
        <v>1172.7048758999999</v>
      </c>
      <c r="E16" s="597">
        <f>SUM(E39,E62,E102)</f>
        <v>0</v>
      </c>
      <c r="F16" s="588">
        <f t="shared" si="4"/>
        <v>523.51655900000014</v>
      </c>
      <c r="G16" s="598">
        <f t="shared" si="8"/>
        <v>0</v>
      </c>
      <c r="H16" s="599">
        <f t="shared" si="8"/>
        <v>0</v>
      </c>
      <c r="I16" s="600">
        <f t="shared" si="8"/>
        <v>523.51655900000014</v>
      </c>
      <c r="J16" s="592">
        <f t="shared" si="3"/>
        <v>649.18831689999979</v>
      </c>
      <c r="K16" s="598">
        <f t="shared" si="9"/>
        <v>649.18831689999979</v>
      </c>
      <c r="L16" s="599">
        <f t="shared" si="9"/>
        <v>0</v>
      </c>
      <c r="M16" s="600">
        <f t="shared" si="9"/>
        <v>0</v>
      </c>
      <c r="N16" s="601">
        <f t="shared" si="9"/>
        <v>0</v>
      </c>
      <c r="O16" s="594">
        <f t="shared" si="9"/>
        <v>0</v>
      </c>
      <c r="P16" s="588">
        <f t="shared" si="9"/>
        <v>0</v>
      </c>
      <c r="Q16" s="134"/>
      <c r="R16" s="134"/>
      <c r="S16" s="134"/>
      <c r="T16" s="134"/>
    </row>
    <row r="17" spans="1:20" s="133" customFormat="1" ht="38.25">
      <c r="A17" s="561"/>
      <c r="B17" s="595" t="s">
        <v>593</v>
      </c>
      <c r="C17" s="596" t="s">
        <v>594</v>
      </c>
      <c r="D17" s="587">
        <f t="shared" si="1"/>
        <v>1035.6186738623064</v>
      </c>
      <c r="E17" s="597">
        <f>SUM(E40,E63,E103)</f>
        <v>0</v>
      </c>
      <c r="F17" s="588">
        <f t="shared" si="4"/>
        <v>717.29468133333341</v>
      </c>
      <c r="G17" s="598">
        <f t="shared" si="8"/>
        <v>219.35745830952382</v>
      </c>
      <c r="H17" s="599">
        <f t="shared" si="8"/>
        <v>497.93722302380957</v>
      </c>
      <c r="I17" s="600">
        <f t="shared" si="8"/>
        <v>0</v>
      </c>
      <c r="J17" s="592">
        <f t="shared" si="3"/>
        <v>318.32399252897301</v>
      </c>
      <c r="K17" s="598">
        <f t="shared" si="9"/>
        <v>134.51186776190482</v>
      </c>
      <c r="L17" s="599">
        <f t="shared" si="9"/>
        <v>171.32928317871477</v>
      </c>
      <c r="M17" s="600">
        <f t="shared" si="9"/>
        <v>12.482841588353368</v>
      </c>
      <c r="N17" s="601">
        <f t="shared" si="9"/>
        <v>0</v>
      </c>
      <c r="O17" s="594">
        <f t="shared" si="9"/>
        <v>0</v>
      </c>
      <c r="P17" s="588">
        <f t="shared" si="9"/>
        <v>0</v>
      </c>
      <c r="Q17" s="134"/>
      <c r="R17" s="134"/>
      <c r="S17" s="134"/>
      <c r="T17" s="134"/>
    </row>
    <row r="18" spans="1:20" s="133" customFormat="1">
      <c r="A18" s="561"/>
      <c r="B18" s="585" t="s">
        <v>121</v>
      </c>
      <c r="C18" s="604" t="s">
        <v>25</v>
      </c>
      <c r="D18" s="587">
        <f t="shared" si="1"/>
        <v>124.354278906478</v>
      </c>
      <c r="E18" s="588">
        <f>SUM(E19:E20)</f>
        <v>3.9085875359676789E-5</v>
      </c>
      <c r="F18" s="588">
        <f t="shared" si="4"/>
        <v>61.021913970164647</v>
      </c>
      <c r="G18" s="589">
        <f>SUM(G19:G20)</f>
        <v>22.249413670419774</v>
      </c>
      <c r="H18" s="590">
        <f t="shared" ref="H18:P18" si="10">SUM(H19:H20)</f>
        <v>35.151550483421687</v>
      </c>
      <c r="I18" s="591">
        <f t="shared" si="10"/>
        <v>3.6209498163231881</v>
      </c>
      <c r="J18" s="592">
        <f t="shared" si="3"/>
        <v>63.332116142981853</v>
      </c>
      <c r="K18" s="589">
        <f t="shared" si="10"/>
        <v>45.921731284135141</v>
      </c>
      <c r="L18" s="590">
        <f t="shared" si="10"/>
        <v>17.410060555854095</v>
      </c>
      <c r="M18" s="591">
        <f t="shared" si="10"/>
        <v>3.2430299261675241E-4</v>
      </c>
      <c r="N18" s="593">
        <f t="shared" si="10"/>
        <v>1.5536020843402493E-4</v>
      </c>
      <c r="O18" s="594">
        <f t="shared" si="10"/>
        <v>0</v>
      </c>
      <c r="P18" s="588">
        <f t="shared" si="10"/>
        <v>5.4347247691901203E-5</v>
      </c>
      <c r="Q18" s="134"/>
      <c r="R18" s="134"/>
      <c r="S18" s="134"/>
      <c r="T18" s="134"/>
    </row>
    <row r="19" spans="1:20" s="133" customFormat="1" ht="51.75">
      <c r="A19" s="561"/>
      <c r="B19" s="595" t="s">
        <v>123</v>
      </c>
      <c r="C19" s="605" t="s">
        <v>595</v>
      </c>
      <c r="D19" s="587">
        <f t="shared" si="1"/>
        <v>122.12369266666668</v>
      </c>
      <c r="E19" s="597">
        <f>SUM(E42,E65,E105)</f>
        <v>3.9085875359676789E-5</v>
      </c>
      <c r="F19" s="588">
        <f t="shared" si="4"/>
        <v>61.021913970164647</v>
      </c>
      <c r="G19" s="598">
        <f>SUM(G42,G65,G105)</f>
        <v>22.249413670419774</v>
      </c>
      <c r="H19" s="599">
        <f>SUM(H42,H65,H105)</f>
        <v>35.151550483421687</v>
      </c>
      <c r="I19" s="600">
        <f>SUM(I42,I65,I105)</f>
        <v>3.6209498163231881</v>
      </c>
      <c r="J19" s="592">
        <f t="shared" si="3"/>
        <v>61.101529903170544</v>
      </c>
      <c r="K19" s="598">
        <f t="shared" ref="K19:P19" si="11">SUM(K42,K65,K105)</f>
        <v>45.107064437981293</v>
      </c>
      <c r="L19" s="599">
        <f t="shared" si="11"/>
        <v>15.994141162196632</v>
      </c>
      <c r="M19" s="600">
        <f t="shared" si="11"/>
        <v>3.2430299261675241E-4</v>
      </c>
      <c r="N19" s="601">
        <f t="shared" si="11"/>
        <v>1.5536020843402493E-4</v>
      </c>
      <c r="O19" s="594">
        <f t="shared" si="11"/>
        <v>0</v>
      </c>
      <c r="P19" s="588">
        <f t="shared" si="11"/>
        <v>5.4347247691901203E-5</v>
      </c>
      <c r="Q19" s="134"/>
      <c r="R19" s="134"/>
      <c r="S19" s="134"/>
      <c r="T19" s="134"/>
    </row>
    <row r="20" spans="1:20" s="133" customFormat="1">
      <c r="A20" s="561"/>
      <c r="B20" s="595" t="s">
        <v>125</v>
      </c>
      <c r="C20" s="605" t="s">
        <v>29</v>
      </c>
      <c r="D20" s="587">
        <f t="shared" si="1"/>
        <v>2.2305862398113092</v>
      </c>
      <c r="E20" s="597">
        <f>SUM(E43,E66)</f>
        <v>0</v>
      </c>
      <c r="F20" s="588">
        <f t="shared" si="4"/>
        <v>0</v>
      </c>
      <c r="G20" s="598">
        <f>SUM(G43,G66)</f>
        <v>0</v>
      </c>
      <c r="H20" s="599">
        <f>SUM(H43,H66)</f>
        <v>0</v>
      </c>
      <c r="I20" s="600">
        <f>SUM(I43,I66)</f>
        <v>0</v>
      </c>
      <c r="J20" s="592">
        <f t="shared" si="3"/>
        <v>2.2305862398113092</v>
      </c>
      <c r="K20" s="598">
        <f t="shared" ref="K20:P20" si="12">SUM(K43,K66)</f>
        <v>0.8146668461538461</v>
      </c>
      <c r="L20" s="599">
        <f t="shared" si="12"/>
        <v>1.415919393657463</v>
      </c>
      <c r="M20" s="600">
        <f t="shared" si="12"/>
        <v>0</v>
      </c>
      <c r="N20" s="601">
        <f t="shared" si="12"/>
        <v>0</v>
      </c>
      <c r="O20" s="594">
        <f t="shared" si="12"/>
        <v>0</v>
      </c>
      <c r="P20" s="588">
        <f t="shared" si="12"/>
        <v>0</v>
      </c>
      <c r="Q20" s="134"/>
      <c r="R20" s="134"/>
      <c r="S20" s="134"/>
      <c r="T20" s="134"/>
    </row>
    <row r="21" spans="1:20" s="133" customFormat="1">
      <c r="A21" s="561"/>
      <c r="B21" s="585" t="s">
        <v>128</v>
      </c>
      <c r="C21" s="604" t="s">
        <v>31</v>
      </c>
      <c r="D21" s="587">
        <f t="shared" si="1"/>
        <v>31.698623763559489</v>
      </c>
      <c r="E21" s="588">
        <f>SUM(E22:E23)</f>
        <v>0.19968857544127411</v>
      </c>
      <c r="F21" s="588">
        <f t="shared" si="4"/>
        <v>20.024169230183045</v>
      </c>
      <c r="G21" s="589">
        <f>SUM(G22:G23)</f>
        <v>4.5909247299202338</v>
      </c>
      <c r="H21" s="590">
        <f t="shared" ref="H21:P21" si="13">SUM(H22:H23)</f>
        <v>2.3635531443288054</v>
      </c>
      <c r="I21" s="591">
        <f t="shared" si="13"/>
        <v>13.069691355934006</v>
      </c>
      <c r="J21" s="592">
        <f t="shared" si="3"/>
        <v>9.6715188160663264</v>
      </c>
      <c r="K21" s="589">
        <f t="shared" si="13"/>
        <v>5.3653641007222319</v>
      </c>
      <c r="L21" s="590">
        <f t="shared" si="13"/>
        <v>4.0236206137562993</v>
      </c>
      <c r="M21" s="591">
        <f t="shared" si="13"/>
        <v>0.28253410158779435</v>
      </c>
      <c r="N21" s="593">
        <f t="shared" si="13"/>
        <v>1.755899596055271</v>
      </c>
      <c r="O21" s="594">
        <f t="shared" si="13"/>
        <v>0</v>
      </c>
      <c r="P21" s="588">
        <f t="shared" si="13"/>
        <v>4.7347545813573394E-2</v>
      </c>
      <c r="Q21" s="134"/>
      <c r="R21" s="134"/>
      <c r="S21" s="134"/>
      <c r="T21" s="134"/>
    </row>
    <row r="22" spans="1:20" s="133" customFormat="1">
      <c r="A22" s="561"/>
      <c r="B22" s="606" t="s">
        <v>130</v>
      </c>
      <c r="C22" s="605" t="s">
        <v>596</v>
      </c>
      <c r="D22" s="587">
        <f t="shared" si="1"/>
        <v>0.16563680000000011</v>
      </c>
      <c r="E22" s="597">
        <f>SUM(E45,E68,E107)</f>
        <v>0.16563680000000011</v>
      </c>
      <c r="F22" s="607">
        <f t="shared" si="4"/>
        <v>0</v>
      </c>
      <c r="G22" s="608">
        <f t="shared" ref="G22:I23" si="14">SUM(G45,G68,G107)</f>
        <v>0</v>
      </c>
      <c r="H22" s="609">
        <f t="shared" si="14"/>
        <v>0</v>
      </c>
      <c r="I22" s="610">
        <f t="shared" si="14"/>
        <v>0</v>
      </c>
      <c r="J22" s="611">
        <f t="shared" si="3"/>
        <v>0</v>
      </c>
      <c r="K22" s="608">
        <f t="shared" ref="K22:P23" si="15">SUM(K45,K68,K107)</f>
        <v>0</v>
      </c>
      <c r="L22" s="609">
        <f t="shared" si="15"/>
        <v>0</v>
      </c>
      <c r="M22" s="610">
        <f t="shared" si="15"/>
        <v>0</v>
      </c>
      <c r="N22" s="612">
        <f t="shared" si="15"/>
        <v>0</v>
      </c>
      <c r="O22" s="613">
        <f t="shared" si="15"/>
        <v>0</v>
      </c>
      <c r="P22" s="614">
        <f t="shared" si="15"/>
        <v>0</v>
      </c>
      <c r="Q22" s="134"/>
      <c r="R22" s="134"/>
      <c r="S22" s="134"/>
      <c r="T22" s="134"/>
    </row>
    <row r="23" spans="1:20" s="133" customFormat="1" ht="26.25">
      <c r="A23" s="561"/>
      <c r="B23" s="606" t="s">
        <v>132</v>
      </c>
      <c r="C23" s="615" t="s">
        <v>597</v>
      </c>
      <c r="D23" s="587">
        <f t="shared" si="1"/>
        <v>31.532986963559487</v>
      </c>
      <c r="E23" s="597">
        <f>SUM(E46,E69,E108)</f>
        <v>3.4051775441273989E-2</v>
      </c>
      <c r="F23" s="607">
        <f t="shared" si="4"/>
        <v>20.024169230183045</v>
      </c>
      <c r="G23" s="608">
        <f t="shared" si="14"/>
        <v>4.5909247299202338</v>
      </c>
      <c r="H23" s="609">
        <f t="shared" si="14"/>
        <v>2.3635531443288054</v>
      </c>
      <c r="I23" s="610">
        <f t="shared" si="14"/>
        <v>13.069691355934006</v>
      </c>
      <c r="J23" s="611">
        <f t="shared" si="3"/>
        <v>9.6715188160663264</v>
      </c>
      <c r="K23" s="608">
        <f t="shared" si="15"/>
        <v>5.3653641007222319</v>
      </c>
      <c r="L23" s="609">
        <f t="shared" si="15"/>
        <v>4.0236206137562993</v>
      </c>
      <c r="M23" s="610">
        <f t="shared" si="15"/>
        <v>0.28253410158779435</v>
      </c>
      <c r="N23" s="612">
        <f t="shared" si="15"/>
        <v>1.755899596055271</v>
      </c>
      <c r="O23" s="613">
        <f t="shared" si="15"/>
        <v>0</v>
      </c>
      <c r="P23" s="614">
        <f t="shared" si="15"/>
        <v>4.7347545813573394E-2</v>
      </c>
      <c r="Q23" s="134"/>
      <c r="R23" s="134"/>
      <c r="S23" s="134"/>
      <c r="T23" s="134"/>
    </row>
    <row r="24" spans="1:20" s="133" customFormat="1">
      <c r="A24" s="561"/>
      <c r="B24" s="585" t="s">
        <v>271</v>
      </c>
      <c r="C24" s="616" t="s">
        <v>37</v>
      </c>
      <c r="D24" s="617">
        <f t="shared" si="1"/>
        <v>128.74532354631737</v>
      </c>
      <c r="E24" s="618">
        <f>SUM(E25:E26)</f>
        <v>0.22914024752596893</v>
      </c>
      <c r="F24" s="618">
        <f t="shared" si="4"/>
        <v>18.627373656421135</v>
      </c>
      <c r="G24" s="619">
        <f>SUM(G25:G26)</f>
        <v>3.8531384109669649</v>
      </c>
      <c r="H24" s="620">
        <f>SUM(H25:H26)</f>
        <v>6.0675718593337411</v>
      </c>
      <c r="I24" s="621">
        <f>SUM(I25:I26)</f>
        <v>8.7066633861204288</v>
      </c>
      <c r="J24" s="622">
        <f t="shared" si="3"/>
        <v>56.901770164311053</v>
      </c>
      <c r="K24" s="619">
        <f t="shared" ref="K24:P24" si="16">SUM(K25:K26)</f>
        <v>27.192759977505755</v>
      </c>
      <c r="L24" s="620">
        <f t="shared" si="16"/>
        <v>24.395227738340967</v>
      </c>
      <c r="M24" s="621">
        <f t="shared" si="16"/>
        <v>5.313782448464333</v>
      </c>
      <c r="N24" s="623">
        <f t="shared" si="16"/>
        <v>0.91079645239274454</v>
      </c>
      <c r="O24" s="624">
        <f t="shared" si="16"/>
        <v>0</v>
      </c>
      <c r="P24" s="618">
        <f t="shared" si="16"/>
        <v>52.076243025666479</v>
      </c>
      <c r="Q24" s="134"/>
      <c r="R24" s="134"/>
      <c r="S24" s="134"/>
      <c r="T24" s="134"/>
    </row>
    <row r="25" spans="1:20" s="133" customFormat="1">
      <c r="A25" s="561"/>
      <c r="B25" s="625" t="s">
        <v>273</v>
      </c>
      <c r="C25" s="626" t="s">
        <v>39</v>
      </c>
      <c r="D25" s="627">
        <f t="shared" si="1"/>
        <v>8.330034340659342</v>
      </c>
      <c r="E25" s="597">
        <f>SUM(E48,E71,E110)</f>
        <v>2.5942817544056949E-2</v>
      </c>
      <c r="F25" s="628">
        <f t="shared" si="4"/>
        <v>2.108955372576959</v>
      </c>
      <c r="G25" s="629">
        <f t="shared" ref="G25:I26" si="17">SUM(G48,G71,G110)</f>
        <v>0.43624491047293934</v>
      </c>
      <c r="H25" s="630">
        <f t="shared" si="17"/>
        <v>0.68695880091649997</v>
      </c>
      <c r="I25" s="631">
        <f t="shared" si="17"/>
        <v>0.98575166118751978</v>
      </c>
      <c r="J25" s="394">
        <f t="shared" si="3"/>
        <v>6.055945145556616</v>
      </c>
      <c r="K25" s="629">
        <f t="shared" ref="K25:P26" si="18">SUM(K48,K71,K110)</f>
        <v>3.0787119165340653</v>
      </c>
      <c r="L25" s="630">
        <f t="shared" si="18"/>
        <v>2.7619807039344799</v>
      </c>
      <c r="M25" s="631">
        <f t="shared" si="18"/>
        <v>0.21525252508807127</v>
      </c>
      <c r="N25" s="632">
        <f t="shared" si="18"/>
        <v>0.10311862031798424</v>
      </c>
      <c r="O25" s="633">
        <f t="shared" si="18"/>
        <v>0</v>
      </c>
      <c r="P25" s="634">
        <f t="shared" si="18"/>
        <v>3.6072384663724782E-2</v>
      </c>
      <c r="Q25" s="134"/>
      <c r="R25" s="134"/>
      <c r="S25" s="134"/>
      <c r="T25" s="134"/>
    </row>
    <row r="26" spans="1:20" s="133" customFormat="1" ht="26.25">
      <c r="A26" s="561"/>
      <c r="B26" s="625" t="s">
        <v>275</v>
      </c>
      <c r="C26" s="635" t="s">
        <v>41</v>
      </c>
      <c r="D26" s="617">
        <f t="shared" si="1"/>
        <v>120.41528920565804</v>
      </c>
      <c r="E26" s="597">
        <f>SUM(E49,E72,E111)</f>
        <v>0.20319742998191198</v>
      </c>
      <c r="F26" s="618">
        <f t="shared" si="4"/>
        <v>16.518418283844177</v>
      </c>
      <c r="G26" s="468">
        <f t="shared" si="17"/>
        <v>3.4168935004940253</v>
      </c>
      <c r="H26" s="469">
        <f t="shared" si="17"/>
        <v>5.3806130584172411</v>
      </c>
      <c r="I26" s="470">
        <f t="shared" si="17"/>
        <v>7.7209117249329093</v>
      </c>
      <c r="J26" s="622">
        <f t="shared" si="3"/>
        <v>50.845825018754439</v>
      </c>
      <c r="K26" s="468">
        <f t="shared" si="18"/>
        <v>24.11404806097169</v>
      </c>
      <c r="L26" s="469">
        <f t="shared" si="18"/>
        <v>21.633247034406487</v>
      </c>
      <c r="M26" s="470">
        <f t="shared" si="18"/>
        <v>5.0985299233762618</v>
      </c>
      <c r="N26" s="636">
        <f t="shared" si="18"/>
        <v>0.80767783207476029</v>
      </c>
      <c r="O26" s="472">
        <f t="shared" si="18"/>
        <v>0</v>
      </c>
      <c r="P26" s="637">
        <f t="shared" si="18"/>
        <v>52.040170641002753</v>
      </c>
      <c r="Q26" s="134"/>
      <c r="R26" s="134"/>
      <c r="S26" s="134"/>
      <c r="T26" s="134"/>
    </row>
    <row r="27" spans="1:20" s="133" customFormat="1">
      <c r="A27" s="561"/>
      <c r="B27" s="638" t="s">
        <v>279</v>
      </c>
      <c r="C27" s="639" t="s">
        <v>598</v>
      </c>
      <c r="D27" s="617">
        <f t="shared" si="1"/>
        <v>1.1938172890196079</v>
      </c>
      <c r="E27" s="618">
        <f>SUM(E28:E30)</f>
        <v>9.2184537884670533E-4</v>
      </c>
      <c r="F27" s="618">
        <f t="shared" si="4"/>
        <v>0.97275907556888985</v>
      </c>
      <c r="G27" s="619">
        <f>SUM(G28:G30)</f>
        <v>0.91332141398797306</v>
      </c>
      <c r="H27" s="620">
        <f t="shared" ref="H27:P27" si="19">SUM(H28:H30)</f>
        <v>2.4410216623830843E-2</v>
      </c>
      <c r="I27" s="621">
        <f t="shared" si="19"/>
        <v>3.5027444957085943E-2</v>
      </c>
      <c r="J27" s="622">
        <f t="shared" si="3"/>
        <v>0.21519039084709571</v>
      </c>
      <c r="K27" s="619">
        <f t="shared" si="19"/>
        <v>0.10939815416106841</v>
      </c>
      <c r="L27" s="620">
        <f t="shared" si="19"/>
        <v>9.8143509048771102E-2</v>
      </c>
      <c r="M27" s="621">
        <f t="shared" si="19"/>
        <v>7.6487276372561863E-3</v>
      </c>
      <c r="N27" s="623">
        <f t="shared" si="19"/>
        <v>3.6641904238716057E-3</v>
      </c>
      <c r="O27" s="624">
        <f t="shared" si="19"/>
        <v>0</v>
      </c>
      <c r="P27" s="618">
        <f t="shared" si="19"/>
        <v>1.2817868009040976E-3</v>
      </c>
      <c r="Q27" s="134"/>
      <c r="R27" s="134"/>
      <c r="S27" s="134"/>
      <c r="T27" s="134"/>
    </row>
    <row r="28" spans="1:20" s="133" customFormat="1">
      <c r="A28" s="561"/>
      <c r="B28" s="640" t="s">
        <v>281</v>
      </c>
      <c r="C28" s="635" t="s">
        <v>1342</v>
      </c>
      <c r="D28" s="617">
        <f t="shared" si="1"/>
        <v>0.89782000000000006</v>
      </c>
      <c r="E28" s="637">
        <f t="shared" ref="E28:I30" si="20">SUM(E51,E74,E113)</f>
        <v>0</v>
      </c>
      <c r="F28" s="618">
        <f t="shared" si="4"/>
        <v>0.89782000000000006</v>
      </c>
      <c r="G28" s="468">
        <f t="shared" si="20"/>
        <v>0.89782000000000006</v>
      </c>
      <c r="H28" s="469">
        <f t="shared" si="20"/>
        <v>0</v>
      </c>
      <c r="I28" s="470">
        <f t="shared" si="20"/>
        <v>0</v>
      </c>
      <c r="J28" s="622">
        <f t="shared" si="3"/>
        <v>0</v>
      </c>
      <c r="K28" s="468">
        <f t="shared" ref="K28:P30" si="21">SUM(K51,K74,K113)</f>
        <v>0</v>
      </c>
      <c r="L28" s="469">
        <f t="shared" si="21"/>
        <v>0</v>
      </c>
      <c r="M28" s="470">
        <f t="shared" si="21"/>
        <v>0</v>
      </c>
      <c r="N28" s="636">
        <f t="shared" si="21"/>
        <v>0</v>
      </c>
      <c r="O28" s="472">
        <f t="shared" si="21"/>
        <v>0</v>
      </c>
      <c r="P28" s="637">
        <f t="shared" si="21"/>
        <v>0</v>
      </c>
      <c r="Q28" s="134"/>
      <c r="R28" s="134"/>
      <c r="S28" s="134"/>
      <c r="T28" s="134"/>
    </row>
    <row r="29" spans="1:20" s="133" customFormat="1">
      <c r="A29" s="561"/>
      <c r="B29" s="640" t="s">
        <v>599</v>
      </c>
      <c r="C29" s="635" t="s">
        <v>1343</v>
      </c>
      <c r="D29" s="617">
        <f t="shared" si="1"/>
        <v>1.1521119999999996E-2</v>
      </c>
      <c r="E29" s="637">
        <f t="shared" si="20"/>
        <v>3.5881042243041629E-5</v>
      </c>
      <c r="F29" s="618">
        <f t="shared" si="4"/>
        <v>2.9168580738624709E-3</v>
      </c>
      <c r="G29" s="468">
        <f t="shared" si="20"/>
        <v>6.0336245415167967E-4</v>
      </c>
      <c r="H29" s="469">
        <f t="shared" si="20"/>
        <v>9.501203064414557E-4</v>
      </c>
      <c r="I29" s="470">
        <f t="shared" si="20"/>
        <v>1.3633753132693354E-3</v>
      </c>
      <c r="J29" s="622">
        <f t="shared" si="3"/>
        <v>8.3758683196319995E-3</v>
      </c>
      <c r="K29" s="468">
        <f t="shared" si="21"/>
        <v>4.258110829470048E-3</v>
      </c>
      <c r="L29" s="469">
        <f t="shared" si="21"/>
        <v>3.8200456116240802E-3</v>
      </c>
      <c r="M29" s="470">
        <f t="shared" si="21"/>
        <v>2.9771187853787232E-4</v>
      </c>
      <c r="N29" s="636">
        <f t="shared" si="21"/>
        <v>1.4262150074448529E-4</v>
      </c>
      <c r="O29" s="472">
        <f t="shared" si="21"/>
        <v>0</v>
      </c>
      <c r="P29" s="637">
        <f t="shared" si="21"/>
        <v>4.9891063517997144E-5</v>
      </c>
      <c r="Q29" s="134"/>
      <c r="R29" s="134"/>
      <c r="S29" s="134"/>
      <c r="T29" s="134"/>
    </row>
    <row r="30" spans="1:20" s="133" customFormat="1" ht="15.75" thickBot="1">
      <c r="A30" s="561"/>
      <c r="B30" s="641" t="s">
        <v>600</v>
      </c>
      <c r="C30" s="642" t="s">
        <v>1344</v>
      </c>
      <c r="D30" s="643">
        <f t="shared" si="1"/>
        <v>0.28447616901960782</v>
      </c>
      <c r="E30" s="644">
        <f t="shared" si="20"/>
        <v>8.8596433660366371E-4</v>
      </c>
      <c r="F30" s="645">
        <f t="shared" si="4"/>
        <v>7.2022217495027241E-2</v>
      </c>
      <c r="G30" s="646">
        <f t="shared" si="20"/>
        <v>1.4898051533821248E-2</v>
      </c>
      <c r="H30" s="647">
        <f t="shared" si="20"/>
        <v>2.3460096317389389E-2</v>
      </c>
      <c r="I30" s="648">
        <f t="shared" si="20"/>
        <v>3.3664069643816609E-2</v>
      </c>
      <c r="J30" s="649">
        <f t="shared" si="3"/>
        <v>0.20681452252746371</v>
      </c>
      <c r="K30" s="646">
        <f t="shared" si="21"/>
        <v>0.10514004333159836</v>
      </c>
      <c r="L30" s="647">
        <f t="shared" si="21"/>
        <v>9.4323463437147023E-2</v>
      </c>
      <c r="M30" s="648">
        <f t="shared" si="21"/>
        <v>7.3510157587183137E-3</v>
      </c>
      <c r="N30" s="650">
        <f t="shared" si="21"/>
        <v>3.5215689231271204E-3</v>
      </c>
      <c r="O30" s="651">
        <f t="shared" si="21"/>
        <v>0</v>
      </c>
      <c r="P30" s="644">
        <f t="shared" si="21"/>
        <v>1.2318957373861005E-3</v>
      </c>
      <c r="Q30" s="134"/>
      <c r="R30" s="134"/>
      <c r="S30" s="134"/>
      <c r="T30" s="134"/>
    </row>
    <row r="31" spans="1:20" s="133" customFormat="1" ht="16.5" thickTop="1" thickBot="1">
      <c r="A31" s="561"/>
      <c r="B31" s="827" t="s">
        <v>50</v>
      </c>
      <c r="C31" s="828" t="s">
        <v>601</v>
      </c>
      <c r="D31" s="829">
        <f t="shared" si="1"/>
        <v>2987.7549996057351</v>
      </c>
      <c r="E31" s="830">
        <f>E32+E36+E41+E44+E47+E50</f>
        <v>1.1147413454545456</v>
      </c>
      <c r="F31" s="830">
        <f>F32+F36+F41+F44+F47+F50</f>
        <v>1435.2585806147149</v>
      </c>
      <c r="G31" s="831">
        <f t="shared" ref="G31:P31" si="22">G32+G36+G41+G44+G47+G50</f>
        <v>304.09335805574312</v>
      </c>
      <c r="H31" s="832">
        <f t="shared" si="22"/>
        <v>576.13019561529006</v>
      </c>
      <c r="I31" s="833">
        <f t="shared" si="22"/>
        <v>555.0350269436816</v>
      </c>
      <c r="J31" s="834">
        <f t="shared" si="22"/>
        <v>1498.0481436844491</v>
      </c>
      <c r="K31" s="831">
        <f t="shared" si="22"/>
        <v>847.0810411507689</v>
      </c>
      <c r="L31" s="832">
        <f t="shared" si="22"/>
        <v>635.07169900984309</v>
      </c>
      <c r="M31" s="833">
        <f t="shared" si="22"/>
        <v>15.895403523837238</v>
      </c>
      <c r="N31" s="835">
        <f t="shared" si="22"/>
        <v>1.5759007062146893</v>
      </c>
      <c r="O31" s="836">
        <f t="shared" si="22"/>
        <v>0</v>
      </c>
      <c r="P31" s="830">
        <f t="shared" si="22"/>
        <v>51.757633254901954</v>
      </c>
      <c r="Q31" s="134"/>
      <c r="R31" s="134"/>
      <c r="S31" s="134"/>
      <c r="T31" s="134"/>
    </row>
    <row r="32" spans="1:20" s="133" customFormat="1" ht="15.75" thickTop="1">
      <c r="A32" s="561"/>
      <c r="B32" s="585" t="s">
        <v>52</v>
      </c>
      <c r="C32" s="586" t="s">
        <v>6</v>
      </c>
      <c r="D32" s="587">
        <f t="shared" si="1"/>
        <v>0.94910454545454559</v>
      </c>
      <c r="E32" s="588">
        <f>SUM(E33:E35)</f>
        <v>0.94910454545454559</v>
      </c>
      <c r="F32" s="588">
        <f>SUM(G32:I32)</f>
        <v>0</v>
      </c>
      <c r="G32" s="589">
        <f>SUM(G33:G35)</f>
        <v>0</v>
      </c>
      <c r="H32" s="590">
        <f>SUM(H33:H35)</f>
        <v>0</v>
      </c>
      <c r="I32" s="591">
        <f>SUM(I33:I35)</f>
        <v>0</v>
      </c>
      <c r="J32" s="592">
        <f t="shared" ref="J32:J50" si="23">SUM(K32:M32)</f>
        <v>0</v>
      </c>
      <c r="K32" s="589">
        <f t="shared" ref="K32:P32" si="24">SUM(K33:K35)</f>
        <v>0</v>
      </c>
      <c r="L32" s="590">
        <f t="shared" si="24"/>
        <v>0</v>
      </c>
      <c r="M32" s="591">
        <f t="shared" si="24"/>
        <v>0</v>
      </c>
      <c r="N32" s="593">
        <f t="shared" si="24"/>
        <v>0</v>
      </c>
      <c r="O32" s="594">
        <f t="shared" si="24"/>
        <v>0</v>
      </c>
      <c r="P32" s="588">
        <f t="shared" si="24"/>
        <v>0</v>
      </c>
      <c r="Q32" s="134"/>
      <c r="R32" s="134"/>
      <c r="S32" s="134"/>
      <c r="T32" s="134"/>
    </row>
    <row r="33" spans="1:20" s="133" customFormat="1">
      <c r="A33" s="561"/>
      <c r="B33" s="595" t="s">
        <v>135</v>
      </c>
      <c r="C33" s="596" t="s">
        <v>8</v>
      </c>
      <c r="D33" s="587">
        <f t="shared" si="1"/>
        <v>0</v>
      </c>
      <c r="E33" s="652">
        <v>0</v>
      </c>
      <c r="F33" s="588">
        <f t="shared" ref="F33:F53" si="25">SUM(G33:I33)</f>
        <v>0</v>
      </c>
      <c r="G33" s="653">
        <v>0</v>
      </c>
      <c r="H33" s="654">
        <v>0</v>
      </c>
      <c r="I33" s="655">
        <v>0</v>
      </c>
      <c r="J33" s="592">
        <f t="shared" si="23"/>
        <v>0</v>
      </c>
      <c r="K33" s="653">
        <v>0</v>
      </c>
      <c r="L33" s="654">
        <v>0</v>
      </c>
      <c r="M33" s="655">
        <v>0</v>
      </c>
      <c r="N33" s="656">
        <v>0</v>
      </c>
      <c r="O33" s="657">
        <v>0</v>
      </c>
      <c r="P33" s="658">
        <v>0</v>
      </c>
      <c r="Q33" s="134" t="s">
        <v>1300</v>
      </c>
      <c r="R33" s="134"/>
      <c r="S33" s="134"/>
      <c r="T33" s="134"/>
    </row>
    <row r="34" spans="1:20" s="133" customFormat="1">
      <c r="A34" s="561"/>
      <c r="B34" s="595" t="s">
        <v>137</v>
      </c>
      <c r="C34" s="596" t="s">
        <v>9</v>
      </c>
      <c r="D34" s="587">
        <f t="shared" si="1"/>
        <v>0</v>
      </c>
      <c r="E34" s="652">
        <v>0</v>
      </c>
      <c r="F34" s="588">
        <f t="shared" si="25"/>
        <v>0</v>
      </c>
      <c r="G34" s="653">
        <v>0</v>
      </c>
      <c r="H34" s="654">
        <v>0</v>
      </c>
      <c r="I34" s="655">
        <v>0</v>
      </c>
      <c r="J34" s="592">
        <f t="shared" si="23"/>
        <v>0</v>
      </c>
      <c r="K34" s="653">
        <v>0</v>
      </c>
      <c r="L34" s="654">
        <v>0</v>
      </c>
      <c r="M34" s="655">
        <v>0</v>
      </c>
      <c r="N34" s="656">
        <v>0</v>
      </c>
      <c r="O34" s="657">
        <v>0</v>
      </c>
      <c r="P34" s="658">
        <v>0</v>
      </c>
      <c r="Q34" s="134" t="s">
        <v>1302</v>
      </c>
      <c r="R34" s="134"/>
      <c r="S34" s="134"/>
      <c r="T34" s="134"/>
    </row>
    <row r="35" spans="1:20" s="133" customFormat="1">
      <c r="A35" s="561"/>
      <c r="B35" s="595" t="s">
        <v>602</v>
      </c>
      <c r="C35" s="596" t="s">
        <v>11</v>
      </c>
      <c r="D35" s="587">
        <f t="shared" si="1"/>
        <v>0.94910454545454559</v>
      </c>
      <c r="E35" s="652">
        <v>0.94910454545454559</v>
      </c>
      <c r="F35" s="588">
        <f t="shared" si="25"/>
        <v>0</v>
      </c>
      <c r="G35" s="653">
        <v>0</v>
      </c>
      <c r="H35" s="654">
        <v>0</v>
      </c>
      <c r="I35" s="655">
        <v>0</v>
      </c>
      <c r="J35" s="592">
        <f t="shared" si="23"/>
        <v>0</v>
      </c>
      <c r="K35" s="653">
        <v>0</v>
      </c>
      <c r="L35" s="654">
        <v>0</v>
      </c>
      <c r="M35" s="655">
        <v>0</v>
      </c>
      <c r="N35" s="656">
        <v>0</v>
      </c>
      <c r="O35" s="657">
        <v>0</v>
      </c>
      <c r="P35" s="658">
        <v>0</v>
      </c>
      <c r="Q35" s="134" t="s">
        <v>1304</v>
      </c>
      <c r="R35" s="134"/>
      <c r="S35" s="134"/>
      <c r="T35" s="134"/>
    </row>
    <row r="36" spans="1:20" s="133" customFormat="1">
      <c r="A36" s="561"/>
      <c r="B36" s="585" t="s">
        <v>138</v>
      </c>
      <c r="C36" s="603" t="s">
        <v>13</v>
      </c>
      <c r="D36" s="587">
        <f t="shared" si="1"/>
        <v>2786.1988223357603</v>
      </c>
      <c r="E36" s="588">
        <f>SUM(E37:E40)</f>
        <v>0</v>
      </c>
      <c r="F36" s="588">
        <f t="shared" si="25"/>
        <v>1356.5614351213076</v>
      </c>
      <c r="G36" s="589">
        <f>SUM(G37:G40)</f>
        <v>277.03916959285715</v>
      </c>
      <c r="H36" s="590">
        <f>SUM(H37:H40)</f>
        <v>539.55808542380953</v>
      </c>
      <c r="I36" s="591">
        <f>SUM(I37:I40)</f>
        <v>539.96418010464083</v>
      </c>
      <c r="J36" s="592">
        <f t="shared" si="23"/>
        <v>1429.6373872144529</v>
      </c>
      <c r="K36" s="589">
        <f t="shared" ref="K36:P36" si="26">SUM(K37:K40)</f>
        <v>799.87609785297514</v>
      </c>
      <c r="L36" s="590">
        <f t="shared" si="26"/>
        <v>617.27844777312453</v>
      </c>
      <c r="M36" s="591">
        <f t="shared" si="26"/>
        <v>12.482841588353368</v>
      </c>
      <c r="N36" s="593">
        <f t="shared" si="26"/>
        <v>0</v>
      </c>
      <c r="O36" s="594">
        <f t="shared" si="26"/>
        <v>0</v>
      </c>
      <c r="P36" s="588">
        <f t="shared" si="26"/>
        <v>0</v>
      </c>
      <c r="Q36" s="134"/>
      <c r="R36" s="134"/>
      <c r="S36" s="134"/>
      <c r="T36" s="134"/>
    </row>
    <row r="37" spans="1:20" s="133" customFormat="1">
      <c r="A37" s="561"/>
      <c r="B37" s="595" t="s">
        <v>140</v>
      </c>
      <c r="C37" s="596" t="s">
        <v>15</v>
      </c>
      <c r="D37" s="587">
        <f t="shared" si="1"/>
        <v>174.00686578042939</v>
      </c>
      <c r="E37" s="652">
        <v>0</v>
      </c>
      <c r="F37" s="588">
        <f t="shared" si="25"/>
        <v>114.94236188333332</v>
      </c>
      <c r="G37" s="653">
        <v>57.681711283333321</v>
      </c>
      <c r="H37" s="654">
        <v>41.6208624</v>
      </c>
      <c r="I37" s="655">
        <v>15.639788200000003</v>
      </c>
      <c r="J37" s="592">
        <f t="shared" si="23"/>
        <v>59.064503897096088</v>
      </c>
      <c r="K37" s="653">
        <v>11.627496142184128</v>
      </c>
      <c r="L37" s="654">
        <v>47.43700775491196</v>
      </c>
      <c r="M37" s="655">
        <v>0</v>
      </c>
      <c r="N37" s="656">
        <v>0</v>
      </c>
      <c r="O37" s="657">
        <v>0</v>
      </c>
      <c r="P37" s="658">
        <v>0</v>
      </c>
      <c r="Q37" s="134" t="s">
        <v>1306</v>
      </c>
      <c r="R37" s="134"/>
      <c r="S37" s="134"/>
      <c r="T37" s="134"/>
    </row>
    <row r="38" spans="1:20" s="133" customFormat="1">
      <c r="A38" s="561"/>
      <c r="B38" s="595" t="s">
        <v>142</v>
      </c>
      <c r="C38" s="596" t="s">
        <v>592</v>
      </c>
      <c r="D38" s="587">
        <f t="shared" si="1"/>
        <v>403.86840679302497</v>
      </c>
      <c r="E38" s="652">
        <v>0</v>
      </c>
      <c r="F38" s="588">
        <f t="shared" si="25"/>
        <v>0.80783290464073687</v>
      </c>
      <c r="G38" s="653">
        <v>0</v>
      </c>
      <c r="H38" s="654">
        <v>0</v>
      </c>
      <c r="I38" s="655">
        <v>0.80783290464073687</v>
      </c>
      <c r="J38" s="592">
        <f t="shared" si="23"/>
        <v>403.06057388838423</v>
      </c>
      <c r="K38" s="653">
        <v>4.548417048886475</v>
      </c>
      <c r="L38" s="654">
        <v>398.51215683949778</v>
      </c>
      <c r="M38" s="655">
        <v>0</v>
      </c>
      <c r="N38" s="656">
        <v>0</v>
      </c>
      <c r="O38" s="657">
        <v>0</v>
      </c>
      <c r="P38" s="658">
        <v>0</v>
      </c>
      <c r="Q38" s="463" t="s">
        <v>1345</v>
      </c>
      <c r="R38" s="463" t="s">
        <v>1346</v>
      </c>
      <c r="S38" s="463" t="s">
        <v>1347</v>
      </c>
      <c r="T38" s="463" t="s">
        <v>1348</v>
      </c>
    </row>
    <row r="39" spans="1:20" s="133" customFormat="1">
      <c r="A39" s="561"/>
      <c r="B39" s="595" t="s">
        <v>603</v>
      </c>
      <c r="C39" s="596" t="s">
        <v>21</v>
      </c>
      <c r="D39" s="587">
        <f t="shared" si="1"/>
        <v>1172.7048758999999</v>
      </c>
      <c r="E39" s="652">
        <v>0</v>
      </c>
      <c r="F39" s="588">
        <f t="shared" si="25"/>
        <v>523.51655900000014</v>
      </c>
      <c r="G39" s="653">
        <v>0</v>
      </c>
      <c r="H39" s="654">
        <v>0</v>
      </c>
      <c r="I39" s="655">
        <v>523.51655900000014</v>
      </c>
      <c r="J39" s="592">
        <f t="shared" si="23"/>
        <v>649.18831689999979</v>
      </c>
      <c r="K39" s="653">
        <v>649.18831689999979</v>
      </c>
      <c r="L39" s="654">
        <v>0</v>
      </c>
      <c r="M39" s="655">
        <v>0</v>
      </c>
      <c r="N39" s="656">
        <v>0</v>
      </c>
      <c r="O39" s="657">
        <v>0</v>
      </c>
      <c r="P39" s="658">
        <v>0</v>
      </c>
      <c r="Q39" s="463" t="s">
        <v>1310</v>
      </c>
      <c r="R39" s="134"/>
      <c r="S39" s="134"/>
      <c r="T39" s="134"/>
    </row>
    <row r="40" spans="1:20" s="133" customFormat="1" ht="38.25">
      <c r="A40" s="561"/>
      <c r="B40" s="595" t="s">
        <v>604</v>
      </c>
      <c r="C40" s="596" t="s">
        <v>594</v>
      </c>
      <c r="D40" s="587">
        <f t="shared" si="1"/>
        <v>1035.6186738623064</v>
      </c>
      <c r="E40" s="652">
        <v>0</v>
      </c>
      <c r="F40" s="588">
        <f t="shared" si="25"/>
        <v>717.29468133333341</v>
      </c>
      <c r="G40" s="653">
        <v>219.35745830952382</v>
      </c>
      <c r="H40" s="654">
        <v>497.93722302380957</v>
      </c>
      <c r="I40" s="655">
        <v>0</v>
      </c>
      <c r="J40" s="592">
        <f t="shared" si="23"/>
        <v>318.32399252897301</v>
      </c>
      <c r="K40" s="653">
        <v>134.51186776190482</v>
      </c>
      <c r="L40" s="654">
        <v>171.32928317871477</v>
      </c>
      <c r="M40" s="655">
        <v>12.482841588353368</v>
      </c>
      <c r="N40" s="656">
        <v>0</v>
      </c>
      <c r="O40" s="657">
        <v>0</v>
      </c>
      <c r="P40" s="658">
        <v>0</v>
      </c>
      <c r="Q40" s="463" t="s">
        <v>1312</v>
      </c>
      <c r="R40" s="134"/>
      <c r="S40" s="134"/>
      <c r="T40" s="134"/>
    </row>
    <row r="41" spans="1:20" s="133" customFormat="1">
      <c r="A41" s="561"/>
      <c r="B41" s="585" t="s">
        <v>299</v>
      </c>
      <c r="C41" s="604" t="s">
        <v>25</v>
      </c>
      <c r="D41" s="587">
        <f t="shared" si="1"/>
        <v>124.34172873981132</v>
      </c>
      <c r="E41" s="588">
        <f>SUM(E42:E43)</f>
        <v>0</v>
      </c>
      <c r="F41" s="588">
        <f t="shared" si="25"/>
        <v>61.018736583333336</v>
      </c>
      <c r="G41" s="589">
        <f>SUM(G42:G43)</f>
        <v>22.248756416666666</v>
      </c>
      <c r="H41" s="590">
        <f>SUM(H42:H43)</f>
        <v>35.150515500000004</v>
      </c>
      <c r="I41" s="591">
        <f>SUM(I42:I43)</f>
        <v>3.6194646666666661</v>
      </c>
      <c r="J41" s="592">
        <f t="shared" si="23"/>
        <v>63.32299215647798</v>
      </c>
      <c r="K41" s="589">
        <f t="shared" ref="K41:P41" si="27">SUM(K42:K43)</f>
        <v>45.917092846153849</v>
      </c>
      <c r="L41" s="590">
        <f t="shared" si="27"/>
        <v>17.405899310324134</v>
      </c>
      <c r="M41" s="591">
        <f t="shared" si="27"/>
        <v>0</v>
      </c>
      <c r="N41" s="593">
        <f t="shared" si="27"/>
        <v>0</v>
      </c>
      <c r="O41" s="594">
        <f t="shared" si="27"/>
        <v>0</v>
      </c>
      <c r="P41" s="588">
        <f t="shared" si="27"/>
        <v>0</v>
      </c>
      <c r="Q41" s="134"/>
      <c r="R41" s="134"/>
      <c r="S41" s="134"/>
      <c r="T41" s="134"/>
    </row>
    <row r="42" spans="1:20" s="133" customFormat="1" ht="51.75">
      <c r="A42" s="561"/>
      <c r="B42" s="595" t="s">
        <v>301</v>
      </c>
      <c r="C42" s="605" t="s">
        <v>595</v>
      </c>
      <c r="D42" s="587">
        <f t="shared" si="1"/>
        <v>122.1111425</v>
      </c>
      <c r="E42" s="652">
        <v>0</v>
      </c>
      <c r="F42" s="588">
        <f t="shared" si="25"/>
        <v>61.018736583333336</v>
      </c>
      <c r="G42" s="653">
        <v>22.248756416666666</v>
      </c>
      <c r="H42" s="654">
        <v>35.150515500000004</v>
      </c>
      <c r="I42" s="655">
        <v>3.6194646666666661</v>
      </c>
      <c r="J42" s="592">
        <f t="shared" si="23"/>
        <v>61.092405916666671</v>
      </c>
      <c r="K42" s="653">
        <v>45.102426000000001</v>
      </c>
      <c r="L42" s="654">
        <v>15.98997991666667</v>
      </c>
      <c r="M42" s="655">
        <v>0</v>
      </c>
      <c r="N42" s="656">
        <v>0</v>
      </c>
      <c r="O42" s="657">
        <v>0</v>
      </c>
      <c r="P42" s="658">
        <v>0</v>
      </c>
      <c r="Q42" s="463" t="s">
        <v>1314</v>
      </c>
      <c r="R42" s="134"/>
      <c r="S42" s="134"/>
      <c r="T42" s="134"/>
    </row>
    <row r="43" spans="1:20" s="133" customFormat="1">
      <c r="A43" s="561"/>
      <c r="B43" s="595" t="s">
        <v>302</v>
      </c>
      <c r="C43" s="605" t="s">
        <v>29</v>
      </c>
      <c r="D43" s="587">
        <f t="shared" si="1"/>
        <v>2.2305862398113092</v>
      </c>
      <c r="E43" s="652">
        <v>0</v>
      </c>
      <c r="F43" s="588">
        <f t="shared" si="25"/>
        <v>0</v>
      </c>
      <c r="G43" s="653">
        <v>0</v>
      </c>
      <c r="H43" s="654">
        <v>0</v>
      </c>
      <c r="I43" s="655">
        <v>0</v>
      </c>
      <c r="J43" s="592">
        <f t="shared" si="23"/>
        <v>2.2305862398113092</v>
      </c>
      <c r="K43" s="653">
        <v>0.8146668461538461</v>
      </c>
      <c r="L43" s="654">
        <v>1.415919393657463</v>
      </c>
      <c r="M43" s="655">
        <v>0</v>
      </c>
      <c r="N43" s="656">
        <v>0</v>
      </c>
      <c r="O43" s="657">
        <v>0</v>
      </c>
      <c r="P43" s="658">
        <v>0</v>
      </c>
      <c r="Q43" s="463" t="s">
        <v>1316</v>
      </c>
      <c r="R43" s="134"/>
      <c r="S43" s="134"/>
      <c r="T43" s="134"/>
    </row>
    <row r="44" spans="1:20" s="133" customFormat="1">
      <c r="A44" s="561"/>
      <c r="B44" s="585" t="s">
        <v>304</v>
      </c>
      <c r="C44" s="604" t="s">
        <v>31</v>
      </c>
      <c r="D44" s="587">
        <f t="shared" si="1"/>
        <v>20.197328794323056</v>
      </c>
      <c r="E44" s="588">
        <f>SUM(E45:E46)</f>
        <v>0.16563680000000011</v>
      </c>
      <c r="F44" s="588">
        <f t="shared" si="25"/>
        <v>16.780588910074052</v>
      </c>
      <c r="G44" s="589">
        <f>SUM(G45:G46)</f>
        <v>3.9076120462193225</v>
      </c>
      <c r="H44" s="590">
        <f>SUM(H45:H46)</f>
        <v>1.4215946914805624</v>
      </c>
      <c r="I44" s="591">
        <f>SUM(I45:I46)</f>
        <v>11.451382172374165</v>
      </c>
      <c r="J44" s="592">
        <f t="shared" si="23"/>
        <v>1.6752023780343128</v>
      </c>
      <c r="K44" s="589">
        <f t="shared" ref="K44:P44" si="28">SUM(K45:K46)</f>
        <v>1.2878504516398332</v>
      </c>
      <c r="L44" s="590">
        <f t="shared" si="28"/>
        <v>0.38735192639447963</v>
      </c>
      <c r="M44" s="591">
        <f t="shared" si="28"/>
        <v>0</v>
      </c>
      <c r="N44" s="593">
        <f t="shared" si="28"/>
        <v>1.5759007062146893</v>
      </c>
      <c r="O44" s="594">
        <f t="shared" si="28"/>
        <v>0</v>
      </c>
      <c r="P44" s="588">
        <f t="shared" si="28"/>
        <v>0</v>
      </c>
      <c r="Q44" s="134"/>
      <c r="R44" s="134"/>
      <c r="S44" s="134"/>
      <c r="T44" s="134"/>
    </row>
    <row r="45" spans="1:20" s="133" customFormat="1">
      <c r="A45" s="561"/>
      <c r="B45" s="595" t="s">
        <v>305</v>
      </c>
      <c r="C45" s="605" t="s">
        <v>596</v>
      </c>
      <c r="D45" s="587">
        <f t="shared" si="1"/>
        <v>0.16563680000000011</v>
      </c>
      <c r="E45" s="652">
        <v>0.16563680000000011</v>
      </c>
      <c r="F45" s="588">
        <f t="shared" si="25"/>
        <v>0</v>
      </c>
      <c r="G45" s="653">
        <v>0</v>
      </c>
      <c r="H45" s="654">
        <v>0</v>
      </c>
      <c r="I45" s="655">
        <v>0</v>
      </c>
      <c r="J45" s="592">
        <f t="shared" si="23"/>
        <v>0</v>
      </c>
      <c r="K45" s="653">
        <v>0</v>
      </c>
      <c r="L45" s="654">
        <v>0</v>
      </c>
      <c r="M45" s="655">
        <v>0</v>
      </c>
      <c r="N45" s="656">
        <v>0</v>
      </c>
      <c r="O45" s="657">
        <v>0</v>
      </c>
      <c r="P45" s="658">
        <v>0</v>
      </c>
      <c r="Q45" s="463" t="s">
        <v>1318</v>
      </c>
      <c r="R45" s="134"/>
      <c r="S45" s="134"/>
      <c r="T45" s="134"/>
    </row>
    <row r="46" spans="1:20" s="133" customFormat="1" ht="26.25">
      <c r="A46" s="561"/>
      <c r="B46" s="606" t="s">
        <v>305</v>
      </c>
      <c r="C46" s="664" t="s">
        <v>597</v>
      </c>
      <c r="D46" s="587">
        <f t="shared" si="1"/>
        <v>20.031691994323054</v>
      </c>
      <c r="E46" s="652">
        <v>0</v>
      </c>
      <c r="F46" s="588">
        <f t="shared" si="25"/>
        <v>16.780588910074052</v>
      </c>
      <c r="G46" s="653">
        <v>3.9076120462193225</v>
      </c>
      <c r="H46" s="654">
        <v>1.4215946914805624</v>
      </c>
      <c r="I46" s="655">
        <v>11.451382172374165</v>
      </c>
      <c r="J46" s="592">
        <f t="shared" si="23"/>
        <v>1.6752023780343128</v>
      </c>
      <c r="K46" s="653">
        <v>1.2878504516398332</v>
      </c>
      <c r="L46" s="654">
        <v>0.38735192639447963</v>
      </c>
      <c r="M46" s="655">
        <v>0</v>
      </c>
      <c r="N46" s="656">
        <v>1.5759007062146893</v>
      </c>
      <c r="O46" s="657">
        <v>0</v>
      </c>
      <c r="P46" s="658">
        <v>0</v>
      </c>
      <c r="Q46" s="463" t="s">
        <v>1320</v>
      </c>
      <c r="R46" s="134"/>
      <c r="S46" s="134"/>
      <c r="T46" s="134"/>
    </row>
    <row r="47" spans="1:20" s="133" customFormat="1">
      <c r="A47" s="561"/>
      <c r="B47" s="585" t="s">
        <v>309</v>
      </c>
      <c r="C47" s="616" t="s">
        <v>37</v>
      </c>
      <c r="D47" s="617">
        <f t="shared" si="1"/>
        <v>55.170195190385826</v>
      </c>
      <c r="E47" s="618">
        <f>SUM(E48:E49)</f>
        <v>0</v>
      </c>
      <c r="F47" s="618">
        <f t="shared" si="25"/>
        <v>0</v>
      </c>
      <c r="G47" s="619">
        <f>SUM(G48:G49)</f>
        <v>0</v>
      </c>
      <c r="H47" s="620">
        <f>SUM(H48:H49)</f>
        <v>0</v>
      </c>
      <c r="I47" s="621">
        <f>SUM(I48:I49)</f>
        <v>0</v>
      </c>
      <c r="J47" s="622">
        <f t="shared" si="23"/>
        <v>3.412561935483871</v>
      </c>
      <c r="K47" s="619">
        <f t="shared" ref="K47:P47" si="29">SUM(K48:K49)</f>
        <v>0</v>
      </c>
      <c r="L47" s="620">
        <f t="shared" si="29"/>
        <v>0</v>
      </c>
      <c r="M47" s="621">
        <f t="shared" si="29"/>
        <v>3.412561935483871</v>
      </c>
      <c r="N47" s="623">
        <f t="shared" si="29"/>
        <v>0</v>
      </c>
      <c r="O47" s="624">
        <f t="shared" si="29"/>
        <v>0</v>
      </c>
      <c r="P47" s="618">
        <f t="shared" si="29"/>
        <v>51.757633254901954</v>
      </c>
      <c r="Q47" s="134"/>
      <c r="R47" s="134"/>
      <c r="S47" s="134"/>
      <c r="T47" s="134"/>
    </row>
    <row r="48" spans="1:20" s="133" customFormat="1">
      <c r="A48" s="561"/>
      <c r="B48" s="625" t="s">
        <v>311</v>
      </c>
      <c r="C48" s="626" t="s">
        <v>39</v>
      </c>
      <c r="D48" s="627">
        <f t="shared" si="1"/>
        <v>0</v>
      </c>
      <c r="E48" s="652">
        <v>0</v>
      </c>
      <c r="F48" s="588">
        <f t="shared" si="25"/>
        <v>0</v>
      </c>
      <c r="G48" s="653">
        <v>0</v>
      </c>
      <c r="H48" s="654">
        <v>0</v>
      </c>
      <c r="I48" s="655">
        <v>0</v>
      </c>
      <c r="J48" s="622">
        <f t="shared" si="23"/>
        <v>0</v>
      </c>
      <c r="K48" s="653">
        <v>0</v>
      </c>
      <c r="L48" s="654">
        <v>0</v>
      </c>
      <c r="M48" s="655">
        <v>0</v>
      </c>
      <c r="N48" s="656">
        <v>0</v>
      </c>
      <c r="O48" s="657">
        <v>0</v>
      </c>
      <c r="P48" s="658">
        <v>0</v>
      </c>
      <c r="Q48" s="134" t="s">
        <v>1322</v>
      </c>
      <c r="R48" s="134"/>
      <c r="S48" s="134"/>
      <c r="T48" s="134"/>
    </row>
    <row r="49" spans="1:20" s="133" customFormat="1" ht="26.25">
      <c r="A49" s="561"/>
      <c r="B49" s="625" t="s">
        <v>313</v>
      </c>
      <c r="C49" s="635" t="s">
        <v>41</v>
      </c>
      <c r="D49" s="617">
        <f t="shared" si="1"/>
        <v>55.170195190385826</v>
      </c>
      <c r="E49" s="652">
        <v>0</v>
      </c>
      <c r="F49" s="588">
        <f t="shared" si="25"/>
        <v>0</v>
      </c>
      <c r="G49" s="653">
        <v>0</v>
      </c>
      <c r="H49" s="654">
        <v>0</v>
      </c>
      <c r="I49" s="655">
        <v>0</v>
      </c>
      <c r="J49" s="622">
        <f t="shared" si="23"/>
        <v>3.412561935483871</v>
      </c>
      <c r="K49" s="653">
        <v>0</v>
      </c>
      <c r="L49" s="654">
        <v>0</v>
      </c>
      <c r="M49" s="655">
        <v>3.412561935483871</v>
      </c>
      <c r="N49" s="656">
        <v>0</v>
      </c>
      <c r="O49" s="657">
        <v>0</v>
      </c>
      <c r="P49" s="658">
        <v>51.757633254901954</v>
      </c>
      <c r="Q49" s="134" t="s">
        <v>1324</v>
      </c>
      <c r="R49" s="134"/>
      <c r="S49" s="134"/>
      <c r="T49" s="134"/>
    </row>
    <row r="50" spans="1:20" s="133" customFormat="1">
      <c r="A50" s="561"/>
      <c r="B50" s="638" t="s">
        <v>315</v>
      </c>
      <c r="C50" s="639" t="s">
        <v>598</v>
      </c>
      <c r="D50" s="617">
        <f t="shared" si="1"/>
        <v>0.89782000000000006</v>
      </c>
      <c r="E50" s="618">
        <f>SUM(E51:E53)</f>
        <v>0</v>
      </c>
      <c r="F50" s="618">
        <f t="shared" si="25"/>
        <v>0.89782000000000006</v>
      </c>
      <c r="G50" s="619">
        <f>SUM(G51:G53)</f>
        <v>0.89782000000000006</v>
      </c>
      <c r="H50" s="620">
        <f>SUM(H51:H53)</f>
        <v>0</v>
      </c>
      <c r="I50" s="621">
        <f>SUM(I51:I53)</f>
        <v>0</v>
      </c>
      <c r="J50" s="622">
        <f t="shared" si="23"/>
        <v>0</v>
      </c>
      <c r="K50" s="619">
        <f t="shared" ref="K50:P50" si="30">SUM(K51:K53)</f>
        <v>0</v>
      </c>
      <c r="L50" s="620">
        <f t="shared" si="30"/>
        <v>0</v>
      </c>
      <c r="M50" s="621">
        <f t="shared" si="30"/>
        <v>0</v>
      </c>
      <c r="N50" s="623">
        <f t="shared" si="30"/>
        <v>0</v>
      </c>
      <c r="O50" s="624">
        <f t="shared" si="30"/>
        <v>0</v>
      </c>
      <c r="P50" s="618">
        <f t="shared" si="30"/>
        <v>0</v>
      </c>
      <c r="Q50" s="134"/>
      <c r="R50" s="134"/>
      <c r="S50" s="134"/>
      <c r="T50" s="134"/>
    </row>
    <row r="51" spans="1:20" s="133" customFormat="1">
      <c r="A51" s="561"/>
      <c r="B51" s="640" t="s">
        <v>317</v>
      </c>
      <c r="C51" s="635" t="s">
        <v>1342</v>
      </c>
      <c r="D51" s="617">
        <f t="shared" si="1"/>
        <v>0.89782000000000006</v>
      </c>
      <c r="E51" s="652">
        <v>0</v>
      </c>
      <c r="F51" s="588">
        <f t="shared" si="25"/>
        <v>0.89782000000000006</v>
      </c>
      <c r="G51" s="653">
        <v>0.89782000000000006</v>
      </c>
      <c r="H51" s="654">
        <v>0</v>
      </c>
      <c r="I51" s="655">
        <v>0</v>
      </c>
      <c r="J51" s="622">
        <f>SUM(K51:M51)</f>
        <v>0</v>
      </c>
      <c r="K51" s="653">
        <v>0</v>
      </c>
      <c r="L51" s="654">
        <v>0</v>
      </c>
      <c r="M51" s="655">
        <v>0</v>
      </c>
      <c r="N51" s="656">
        <v>0</v>
      </c>
      <c r="O51" s="657">
        <v>0</v>
      </c>
      <c r="P51" s="658">
        <v>0</v>
      </c>
      <c r="Q51" s="134" t="s">
        <v>1326</v>
      </c>
      <c r="R51" s="134"/>
      <c r="S51" s="134"/>
      <c r="T51" s="134"/>
    </row>
    <row r="52" spans="1:20" s="133" customFormat="1">
      <c r="A52" s="561"/>
      <c r="B52" s="640" t="s">
        <v>605</v>
      </c>
      <c r="C52" s="635" t="s">
        <v>1343</v>
      </c>
      <c r="D52" s="617">
        <f t="shared" si="1"/>
        <v>0</v>
      </c>
      <c r="E52" s="652">
        <v>0</v>
      </c>
      <c r="F52" s="588">
        <f t="shared" si="25"/>
        <v>0</v>
      </c>
      <c r="G52" s="653">
        <v>0</v>
      </c>
      <c r="H52" s="654">
        <v>0</v>
      </c>
      <c r="I52" s="655">
        <v>0</v>
      </c>
      <c r="J52" s="622">
        <f>SUM(K52:M52)</f>
        <v>0</v>
      </c>
      <c r="K52" s="653">
        <v>0</v>
      </c>
      <c r="L52" s="654">
        <v>0</v>
      </c>
      <c r="M52" s="655">
        <v>0</v>
      </c>
      <c r="N52" s="656">
        <v>0</v>
      </c>
      <c r="O52" s="657">
        <v>0</v>
      </c>
      <c r="P52" s="658">
        <v>0</v>
      </c>
      <c r="Q52" s="134" t="s">
        <v>1328</v>
      </c>
      <c r="R52" s="134"/>
      <c r="S52" s="134"/>
      <c r="T52" s="134"/>
    </row>
    <row r="53" spans="1:20" s="133" customFormat="1" ht="15.75" thickBot="1">
      <c r="A53" s="561"/>
      <c r="B53" s="641" t="s">
        <v>606</v>
      </c>
      <c r="C53" s="642" t="s">
        <v>1344</v>
      </c>
      <c r="D53" s="643">
        <f t="shared" si="1"/>
        <v>0</v>
      </c>
      <c r="E53" s="837">
        <v>0</v>
      </c>
      <c r="F53" s="838">
        <f t="shared" si="25"/>
        <v>0</v>
      </c>
      <c r="G53" s="839">
        <v>0</v>
      </c>
      <c r="H53" s="840">
        <v>0</v>
      </c>
      <c r="I53" s="841">
        <v>0</v>
      </c>
      <c r="J53" s="622">
        <f>SUM(K53:M53)</f>
        <v>0</v>
      </c>
      <c r="K53" s="839">
        <v>0</v>
      </c>
      <c r="L53" s="840">
        <v>0</v>
      </c>
      <c r="M53" s="841">
        <v>0</v>
      </c>
      <c r="N53" s="842">
        <v>0</v>
      </c>
      <c r="O53" s="680">
        <v>0</v>
      </c>
      <c r="P53" s="681">
        <v>0</v>
      </c>
      <c r="Q53" s="134" t="s">
        <v>1330</v>
      </c>
      <c r="R53" s="134"/>
      <c r="S53" s="134"/>
      <c r="T53" s="134"/>
    </row>
    <row r="54" spans="1:20" s="133" customFormat="1" ht="16.5" thickTop="1" thickBot="1">
      <c r="A54" s="561" t="s">
        <v>607</v>
      </c>
      <c r="B54" s="827" t="s">
        <v>56</v>
      </c>
      <c r="C54" s="828" t="s">
        <v>608</v>
      </c>
      <c r="D54" s="829">
        <f t="shared" ref="D54:P54" si="31">D55+D59+D64+D67+D70+D73</f>
        <v>87.05207924961887</v>
      </c>
      <c r="E54" s="830">
        <f t="shared" si="31"/>
        <v>0.2711124728238386</v>
      </c>
      <c r="F54" s="830">
        <f t="shared" si="31"/>
        <v>22.039398965184507</v>
      </c>
      <c r="G54" s="831">
        <f t="shared" si="31"/>
        <v>4.5589279666435703</v>
      </c>
      <c r="H54" s="832">
        <f t="shared" si="31"/>
        <v>7.1789850477222519</v>
      </c>
      <c r="I54" s="833">
        <f t="shared" si="31"/>
        <v>10.301485950818686</v>
      </c>
      <c r="J54" s="834">
        <f t="shared" si="31"/>
        <v>63.286967998334994</v>
      </c>
      <c r="K54" s="831">
        <f t="shared" si="31"/>
        <v>32.173729757236025</v>
      </c>
      <c r="L54" s="832">
        <f t="shared" si="31"/>
        <v>28.863766137342406</v>
      </c>
      <c r="M54" s="833">
        <f t="shared" si="31"/>
        <v>2.2494721037565597</v>
      </c>
      <c r="N54" s="835">
        <f t="shared" si="31"/>
        <v>1.0776294479623956</v>
      </c>
      <c r="O54" s="836">
        <f t="shared" si="31"/>
        <v>0</v>
      </c>
      <c r="P54" s="830">
        <f t="shared" si="31"/>
        <v>0.37697036531313427</v>
      </c>
      <c r="Q54" s="134"/>
      <c r="R54" s="134"/>
      <c r="S54" s="134"/>
      <c r="T54" s="134"/>
    </row>
    <row r="55" spans="1:20" s="133" customFormat="1" ht="15.75" thickTop="1">
      <c r="A55" s="561"/>
      <c r="B55" s="585" t="s">
        <v>147</v>
      </c>
      <c r="C55" s="586" t="s">
        <v>6</v>
      </c>
      <c r="D55" s="587">
        <f>SUM(D56:D58)</f>
        <v>0</v>
      </c>
      <c r="E55" s="588">
        <f>SUM(E56:E58)</f>
        <v>0</v>
      </c>
      <c r="F55" s="588">
        <f>SUM(G55:I55)</f>
        <v>0</v>
      </c>
      <c r="G55" s="589">
        <f>SUM(G56:G58)</f>
        <v>0</v>
      </c>
      <c r="H55" s="590">
        <f>SUM(H56:H58)</f>
        <v>0</v>
      </c>
      <c r="I55" s="591">
        <f>SUM(I56:I58)</f>
        <v>0</v>
      </c>
      <c r="J55" s="592">
        <f t="shared" ref="J55:J76" si="32">SUM(K55:M55)</f>
        <v>0</v>
      </c>
      <c r="K55" s="589">
        <f t="shared" ref="K55:P55" si="33">SUM(K56:K58)</f>
        <v>0</v>
      </c>
      <c r="L55" s="590">
        <f t="shared" si="33"/>
        <v>0</v>
      </c>
      <c r="M55" s="591">
        <f t="shared" si="33"/>
        <v>0</v>
      </c>
      <c r="N55" s="593">
        <f t="shared" si="33"/>
        <v>0</v>
      </c>
      <c r="O55" s="594">
        <f t="shared" si="33"/>
        <v>0</v>
      </c>
      <c r="P55" s="588">
        <f t="shared" si="33"/>
        <v>0</v>
      </c>
      <c r="Q55" s="134"/>
      <c r="R55" s="134"/>
      <c r="S55" s="134"/>
      <c r="T55" s="134"/>
    </row>
    <row r="56" spans="1:20" s="133" customFormat="1">
      <c r="A56" s="561"/>
      <c r="B56" s="595" t="s">
        <v>407</v>
      </c>
      <c r="C56" s="596" t="s">
        <v>8</v>
      </c>
      <c r="D56" s="682">
        <v>0</v>
      </c>
      <c r="E56" s="597">
        <f>IFERROR($D56*E78/100, 0)</f>
        <v>0</v>
      </c>
      <c r="F56" s="597">
        <f>SUM(G56:I56)</f>
        <v>0</v>
      </c>
      <c r="G56" s="598">
        <f t="shared" ref="G56:I58" si="34">IFERROR($D56*G78/100, 0)</f>
        <v>0</v>
      </c>
      <c r="H56" s="599">
        <f t="shared" si="34"/>
        <v>0</v>
      </c>
      <c r="I56" s="600">
        <f t="shared" si="34"/>
        <v>0</v>
      </c>
      <c r="J56" s="683">
        <f t="shared" si="32"/>
        <v>0</v>
      </c>
      <c r="K56" s="598">
        <f t="shared" ref="K56:P58" si="35">IFERROR($D56*K78/100, 0)</f>
        <v>0</v>
      </c>
      <c r="L56" s="599">
        <f t="shared" si="35"/>
        <v>0</v>
      </c>
      <c r="M56" s="600">
        <f t="shared" si="35"/>
        <v>0</v>
      </c>
      <c r="N56" s="601">
        <f t="shared" si="35"/>
        <v>0</v>
      </c>
      <c r="O56" s="602">
        <f t="shared" si="35"/>
        <v>0</v>
      </c>
      <c r="P56" s="597">
        <f t="shared" si="35"/>
        <v>0</v>
      </c>
      <c r="Q56" s="134" t="s">
        <v>1300</v>
      </c>
      <c r="R56" s="134"/>
      <c r="S56" s="134"/>
      <c r="T56" s="134"/>
    </row>
    <row r="57" spans="1:20" s="133" customFormat="1">
      <c r="A57" s="561"/>
      <c r="B57" s="595" t="s">
        <v>408</v>
      </c>
      <c r="C57" s="596" t="s">
        <v>9</v>
      </c>
      <c r="D57" s="682">
        <v>0</v>
      </c>
      <c r="E57" s="597">
        <f>IFERROR($D57*E79/100, 0)</f>
        <v>0</v>
      </c>
      <c r="F57" s="597">
        <f t="shared" ref="F57:F72" si="36">SUM(G57:I57)</f>
        <v>0</v>
      </c>
      <c r="G57" s="598">
        <f t="shared" si="34"/>
        <v>0</v>
      </c>
      <c r="H57" s="599">
        <f t="shared" si="34"/>
        <v>0</v>
      </c>
      <c r="I57" s="600">
        <f t="shared" si="34"/>
        <v>0</v>
      </c>
      <c r="J57" s="683">
        <f t="shared" si="32"/>
        <v>0</v>
      </c>
      <c r="K57" s="598">
        <f t="shared" si="35"/>
        <v>0</v>
      </c>
      <c r="L57" s="599">
        <f t="shared" si="35"/>
        <v>0</v>
      </c>
      <c r="M57" s="600">
        <f t="shared" si="35"/>
        <v>0</v>
      </c>
      <c r="N57" s="601">
        <f t="shared" si="35"/>
        <v>0</v>
      </c>
      <c r="O57" s="602">
        <f t="shared" si="35"/>
        <v>0</v>
      </c>
      <c r="P57" s="597">
        <f t="shared" si="35"/>
        <v>0</v>
      </c>
      <c r="Q57" s="134" t="s">
        <v>1302</v>
      </c>
      <c r="R57" s="134"/>
      <c r="S57" s="134"/>
      <c r="T57" s="134"/>
    </row>
    <row r="58" spans="1:20" s="133" customFormat="1">
      <c r="A58" s="561"/>
      <c r="B58" s="595" t="s">
        <v>609</v>
      </c>
      <c r="C58" s="596" t="s">
        <v>11</v>
      </c>
      <c r="D58" s="682">
        <v>0</v>
      </c>
      <c r="E58" s="597">
        <f>IFERROR($D58*E80/100, 0)</f>
        <v>0</v>
      </c>
      <c r="F58" s="597">
        <f t="shared" si="36"/>
        <v>0</v>
      </c>
      <c r="G58" s="598">
        <f t="shared" si="34"/>
        <v>0</v>
      </c>
      <c r="H58" s="599">
        <f t="shared" si="34"/>
        <v>0</v>
      </c>
      <c r="I58" s="600">
        <f t="shared" si="34"/>
        <v>0</v>
      </c>
      <c r="J58" s="683">
        <f t="shared" si="32"/>
        <v>0</v>
      </c>
      <c r="K58" s="598">
        <f t="shared" si="35"/>
        <v>0</v>
      </c>
      <c r="L58" s="599">
        <f t="shared" si="35"/>
        <v>0</v>
      </c>
      <c r="M58" s="600">
        <f t="shared" si="35"/>
        <v>0</v>
      </c>
      <c r="N58" s="601">
        <f t="shared" si="35"/>
        <v>0</v>
      </c>
      <c r="O58" s="602">
        <f t="shared" si="35"/>
        <v>0</v>
      </c>
      <c r="P58" s="597">
        <f t="shared" si="35"/>
        <v>0</v>
      </c>
      <c r="Q58" s="134" t="s">
        <v>1304</v>
      </c>
      <c r="R58" s="134"/>
      <c r="S58" s="134"/>
      <c r="T58" s="134"/>
    </row>
    <row r="59" spans="1:20" s="133" customFormat="1">
      <c r="A59" s="561"/>
      <c r="B59" s="585" t="s">
        <v>149</v>
      </c>
      <c r="C59" s="603" t="s">
        <v>13</v>
      </c>
      <c r="D59" s="587">
        <f>SUM(D60:D63)</f>
        <v>2.5358871709503874</v>
      </c>
      <c r="E59" s="588">
        <f>SUM(E60:E63)</f>
        <v>7.8976935145591946E-3</v>
      </c>
      <c r="F59" s="588">
        <f t="shared" si="36"/>
        <v>0.64202290827548891</v>
      </c>
      <c r="G59" s="589">
        <f>SUM(G60:G63)</f>
        <v>0.13280471923878812</v>
      </c>
      <c r="H59" s="590">
        <f>SUM(H60:H63)</f>
        <v>0.20912879094778455</v>
      </c>
      <c r="I59" s="591">
        <f>SUM(I60:I63)</f>
        <v>0.30008939808891627</v>
      </c>
      <c r="J59" s="592">
        <f t="shared" si="32"/>
        <v>1.8435930723162832</v>
      </c>
      <c r="K59" s="589">
        <f t="shared" ref="K59:P59" si="37">SUM(K60:K63)</f>
        <v>0.9372429611824209</v>
      </c>
      <c r="L59" s="590">
        <f t="shared" si="37"/>
        <v>0.84082143567316681</v>
      </c>
      <c r="M59" s="591">
        <f t="shared" si="37"/>
        <v>6.5528675460695712E-2</v>
      </c>
      <c r="N59" s="593">
        <f t="shared" si="37"/>
        <v>3.1392089834984052E-2</v>
      </c>
      <c r="O59" s="594">
        <f t="shared" si="37"/>
        <v>0</v>
      </c>
      <c r="P59" s="588">
        <f t="shared" si="37"/>
        <v>1.0981407009072028E-2</v>
      </c>
      <c r="Q59" s="134"/>
      <c r="R59" s="134"/>
      <c r="S59" s="134"/>
      <c r="T59" s="134"/>
    </row>
    <row r="60" spans="1:20" s="133" customFormat="1">
      <c r="A60" s="561"/>
      <c r="B60" s="595" t="s">
        <v>151</v>
      </c>
      <c r="C60" s="596" t="s">
        <v>15</v>
      </c>
      <c r="D60" s="682">
        <v>0.33519925329713829</v>
      </c>
      <c r="E60" s="597">
        <f>IFERROR($D60*E81/100, 0)</f>
        <v>1.0439348403098515E-3</v>
      </c>
      <c r="F60" s="597">
        <f t="shared" si="36"/>
        <v>8.4864027831706434E-2</v>
      </c>
      <c r="G60" s="598">
        <f t="shared" ref="G60:I63" si="38">IFERROR($D60*G81/100, 0)</f>
        <v>1.7554425620006732E-2</v>
      </c>
      <c r="H60" s="599">
        <f t="shared" si="38"/>
        <v>2.7643112584681377E-2</v>
      </c>
      <c r="I60" s="600">
        <f t="shared" si="38"/>
        <v>3.9666489627018332E-2</v>
      </c>
      <c r="J60" s="683">
        <f t="shared" si="32"/>
        <v>0.24369026678446232</v>
      </c>
      <c r="K60" s="598">
        <f t="shared" ref="K60:P63" si="39">IFERROR($D60*K81/100, 0)</f>
        <v>0.12388687649246072</v>
      </c>
      <c r="L60" s="599">
        <f t="shared" si="39"/>
        <v>0.11114166301343985</v>
      </c>
      <c r="M60" s="600">
        <f t="shared" si="39"/>
        <v>8.6617272785617337E-3</v>
      </c>
      <c r="N60" s="601">
        <f t="shared" si="39"/>
        <v>4.1494768350358938E-3</v>
      </c>
      <c r="O60" s="602">
        <f t="shared" si="39"/>
        <v>0</v>
      </c>
      <c r="P60" s="597">
        <f t="shared" si="39"/>
        <v>1.4515470056238235E-3</v>
      </c>
      <c r="Q60" s="134" t="s">
        <v>1306</v>
      </c>
      <c r="R60" s="134"/>
      <c r="S60" s="134"/>
      <c r="T60" s="134"/>
    </row>
    <row r="61" spans="1:20" s="133" customFormat="1">
      <c r="A61" s="561"/>
      <c r="B61" s="595" t="s">
        <v>153</v>
      </c>
      <c r="C61" s="596" t="s">
        <v>592</v>
      </c>
      <c r="D61" s="682">
        <v>2.2006879176532492</v>
      </c>
      <c r="E61" s="597">
        <f>IFERROR($D61*E82/100, 0)</f>
        <v>6.8537586742493427E-3</v>
      </c>
      <c r="F61" s="597">
        <f t="shared" si="36"/>
        <v>0.55715888044378248</v>
      </c>
      <c r="G61" s="598">
        <f t="shared" si="38"/>
        <v>0.11525029361878138</v>
      </c>
      <c r="H61" s="599">
        <f t="shared" si="38"/>
        <v>0.18148567836310317</v>
      </c>
      <c r="I61" s="600">
        <f t="shared" si="38"/>
        <v>0.26042290846189792</v>
      </c>
      <c r="J61" s="683">
        <f t="shared" si="32"/>
        <v>1.599902805531821</v>
      </c>
      <c r="K61" s="598">
        <f t="shared" si="39"/>
        <v>0.81335608468996012</v>
      </c>
      <c r="L61" s="599">
        <f t="shared" si="39"/>
        <v>0.72967977265972694</v>
      </c>
      <c r="M61" s="600">
        <f t="shared" si="39"/>
        <v>5.6866948182133982E-2</v>
      </c>
      <c r="N61" s="601">
        <f t="shared" si="39"/>
        <v>2.7242612999948158E-2</v>
      </c>
      <c r="O61" s="602">
        <f t="shared" si="39"/>
        <v>0</v>
      </c>
      <c r="P61" s="597">
        <f t="shared" si="39"/>
        <v>9.5298600034482046E-3</v>
      </c>
      <c r="Q61" s="463" t="s">
        <v>1345</v>
      </c>
      <c r="R61" s="463" t="s">
        <v>1346</v>
      </c>
      <c r="S61" s="463" t="s">
        <v>1347</v>
      </c>
      <c r="T61" s="463" t="s">
        <v>1348</v>
      </c>
    </row>
    <row r="62" spans="1:20" s="133" customFormat="1">
      <c r="A62" s="561"/>
      <c r="B62" s="595" t="s">
        <v>155</v>
      </c>
      <c r="C62" s="596" t="s">
        <v>21</v>
      </c>
      <c r="D62" s="682">
        <v>0</v>
      </c>
      <c r="E62" s="597">
        <f>IFERROR($D62*E83/100, 0)</f>
        <v>0</v>
      </c>
      <c r="F62" s="597">
        <f t="shared" si="36"/>
        <v>0</v>
      </c>
      <c r="G62" s="598">
        <f t="shared" si="38"/>
        <v>0</v>
      </c>
      <c r="H62" s="599">
        <f t="shared" si="38"/>
        <v>0</v>
      </c>
      <c r="I62" s="600">
        <f t="shared" si="38"/>
        <v>0</v>
      </c>
      <c r="J62" s="683">
        <f t="shared" si="32"/>
        <v>0</v>
      </c>
      <c r="K62" s="598">
        <f t="shared" si="39"/>
        <v>0</v>
      </c>
      <c r="L62" s="599">
        <f t="shared" si="39"/>
        <v>0</v>
      </c>
      <c r="M62" s="600">
        <f t="shared" si="39"/>
        <v>0</v>
      </c>
      <c r="N62" s="601">
        <f t="shared" si="39"/>
        <v>0</v>
      </c>
      <c r="O62" s="602">
        <f t="shared" si="39"/>
        <v>0</v>
      </c>
      <c r="P62" s="597">
        <f t="shared" si="39"/>
        <v>0</v>
      </c>
      <c r="Q62" s="463" t="s">
        <v>1310</v>
      </c>
      <c r="R62" s="134"/>
      <c r="S62" s="134"/>
      <c r="T62" s="134"/>
    </row>
    <row r="63" spans="1:20" s="133" customFormat="1" ht="38.25">
      <c r="A63" s="561"/>
      <c r="B63" s="595" t="s">
        <v>610</v>
      </c>
      <c r="C63" s="596" t="s">
        <v>594</v>
      </c>
      <c r="D63" s="682">
        <v>0</v>
      </c>
      <c r="E63" s="597">
        <f>IFERROR($D63*E84/100, 0)</f>
        <v>0</v>
      </c>
      <c r="F63" s="597">
        <f t="shared" si="36"/>
        <v>0</v>
      </c>
      <c r="G63" s="598">
        <f t="shared" si="38"/>
        <v>0</v>
      </c>
      <c r="H63" s="599">
        <f t="shared" si="38"/>
        <v>0</v>
      </c>
      <c r="I63" s="600">
        <f t="shared" si="38"/>
        <v>0</v>
      </c>
      <c r="J63" s="683">
        <f t="shared" si="32"/>
        <v>0</v>
      </c>
      <c r="K63" s="598">
        <f t="shared" si="39"/>
        <v>0</v>
      </c>
      <c r="L63" s="599">
        <f t="shared" si="39"/>
        <v>0</v>
      </c>
      <c r="M63" s="600">
        <f t="shared" si="39"/>
        <v>0</v>
      </c>
      <c r="N63" s="601">
        <f t="shared" si="39"/>
        <v>0</v>
      </c>
      <c r="O63" s="602">
        <f t="shared" si="39"/>
        <v>0</v>
      </c>
      <c r="P63" s="597">
        <f t="shared" si="39"/>
        <v>0</v>
      </c>
      <c r="Q63" s="463" t="s">
        <v>1312</v>
      </c>
      <c r="R63" s="134"/>
      <c r="S63" s="134"/>
      <c r="T63" s="134"/>
    </row>
    <row r="64" spans="1:20" s="133" customFormat="1">
      <c r="A64" s="561"/>
      <c r="B64" s="585" t="s">
        <v>157</v>
      </c>
      <c r="C64" s="604" t="s">
        <v>25</v>
      </c>
      <c r="D64" s="587">
        <f>D65+D66</f>
        <v>1.2550166666666656E-2</v>
      </c>
      <c r="E64" s="588">
        <f>E65+E66</f>
        <v>3.9085875359676789E-5</v>
      </c>
      <c r="F64" s="588">
        <f t="shared" si="36"/>
        <v>3.1773868313138224E-3</v>
      </c>
      <c r="G64" s="589">
        <f>G65+G66</f>
        <v>6.5725375310843066E-4</v>
      </c>
      <c r="H64" s="590">
        <f>H65+H66</f>
        <v>1.0349834216833668E-3</v>
      </c>
      <c r="I64" s="591">
        <f>I65+I66</f>
        <v>1.485149656522025E-3</v>
      </c>
      <c r="J64" s="592">
        <f t="shared" si="32"/>
        <v>9.1239865038672315E-3</v>
      </c>
      <c r="K64" s="589">
        <f t="shared" ref="K64:P64" si="40">K65+K66</f>
        <v>4.6384379812889134E-3</v>
      </c>
      <c r="L64" s="590">
        <f t="shared" si="40"/>
        <v>4.1612455299615651E-3</v>
      </c>
      <c r="M64" s="591">
        <f t="shared" si="40"/>
        <v>3.2430299261675241E-4</v>
      </c>
      <c r="N64" s="593">
        <f t="shared" si="40"/>
        <v>1.5536020843402493E-4</v>
      </c>
      <c r="O64" s="594">
        <f t="shared" si="40"/>
        <v>0</v>
      </c>
      <c r="P64" s="588">
        <f t="shared" si="40"/>
        <v>5.4347247691901203E-5</v>
      </c>
      <c r="Q64" s="134"/>
      <c r="R64" s="134"/>
      <c r="S64" s="134"/>
      <c r="T64" s="134"/>
    </row>
    <row r="65" spans="1:20" s="133" customFormat="1" ht="51.75">
      <c r="A65" s="561"/>
      <c r="B65" s="595" t="s">
        <v>409</v>
      </c>
      <c r="C65" s="605" t="s">
        <v>595</v>
      </c>
      <c r="D65" s="682">
        <v>1.2550166666666656E-2</v>
      </c>
      <c r="E65" s="597">
        <f>IFERROR($D65*E85/100, 0)</f>
        <v>3.9085875359676789E-5</v>
      </c>
      <c r="F65" s="597">
        <f t="shared" si="36"/>
        <v>3.1773868313138224E-3</v>
      </c>
      <c r="G65" s="598">
        <f t="shared" ref="G65:I66" si="41">IFERROR($D65*G85/100, 0)</f>
        <v>6.5725375310843066E-4</v>
      </c>
      <c r="H65" s="599">
        <f t="shared" si="41"/>
        <v>1.0349834216833668E-3</v>
      </c>
      <c r="I65" s="600">
        <f t="shared" si="41"/>
        <v>1.485149656522025E-3</v>
      </c>
      <c r="J65" s="683">
        <f t="shared" si="32"/>
        <v>9.1239865038672315E-3</v>
      </c>
      <c r="K65" s="598">
        <f t="shared" ref="K65:P66" si="42">IFERROR($D65*K85/100, 0)</f>
        <v>4.6384379812889134E-3</v>
      </c>
      <c r="L65" s="599">
        <f t="shared" si="42"/>
        <v>4.1612455299615651E-3</v>
      </c>
      <c r="M65" s="600">
        <f t="shared" si="42"/>
        <v>3.2430299261675241E-4</v>
      </c>
      <c r="N65" s="601">
        <f t="shared" si="42"/>
        <v>1.5536020843402493E-4</v>
      </c>
      <c r="O65" s="602">
        <f t="shared" si="42"/>
        <v>0</v>
      </c>
      <c r="P65" s="597">
        <f t="shared" si="42"/>
        <v>5.4347247691901203E-5</v>
      </c>
      <c r="Q65" s="463" t="s">
        <v>1314</v>
      </c>
      <c r="R65" s="134"/>
      <c r="S65" s="134"/>
      <c r="T65" s="134"/>
    </row>
    <row r="66" spans="1:20" s="133" customFormat="1">
      <c r="A66" s="561"/>
      <c r="B66" s="595" t="s">
        <v>611</v>
      </c>
      <c r="C66" s="605" t="s">
        <v>29</v>
      </c>
      <c r="D66" s="682">
        <v>0</v>
      </c>
      <c r="E66" s="597">
        <f>IFERROR($D66*E86/100, 0)</f>
        <v>0</v>
      </c>
      <c r="F66" s="597">
        <f t="shared" si="36"/>
        <v>0</v>
      </c>
      <c r="G66" s="598">
        <f t="shared" si="41"/>
        <v>0</v>
      </c>
      <c r="H66" s="599">
        <f t="shared" si="41"/>
        <v>0</v>
      </c>
      <c r="I66" s="600">
        <f t="shared" si="41"/>
        <v>0</v>
      </c>
      <c r="J66" s="683">
        <f t="shared" si="32"/>
        <v>0</v>
      </c>
      <c r="K66" s="598">
        <f t="shared" si="42"/>
        <v>0</v>
      </c>
      <c r="L66" s="599">
        <f t="shared" si="42"/>
        <v>0</v>
      </c>
      <c r="M66" s="600">
        <f t="shared" si="42"/>
        <v>0</v>
      </c>
      <c r="N66" s="601">
        <f t="shared" si="42"/>
        <v>0</v>
      </c>
      <c r="O66" s="602">
        <f t="shared" si="42"/>
        <v>0</v>
      </c>
      <c r="P66" s="597">
        <f t="shared" si="42"/>
        <v>0</v>
      </c>
      <c r="Q66" s="463" t="s">
        <v>1316</v>
      </c>
      <c r="R66" s="134"/>
      <c r="S66" s="134"/>
      <c r="T66" s="134"/>
    </row>
    <row r="67" spans="1:20" s="133" customFormat="1">
      <c r="A67" s="561"/>
      <c r="B67" s="585" t="s">
        <v>159</v>
      </c>
      <c r="C67" s="604" t="s">
        <v>31</v>
      </c>
      <c r="D67" s="587">
        <f>D68+D69</f>
        <v>10.632516267050645</v>
      </c>
      <c r="E67" s="588">
        <f>E68+E69</f>
        <v>3.3113600529104087E-2</v>
      </c>
      <c r="F67" s="588">
        <f t="shared" si="36"/>
        <v>2.6918859380876814</v>
      </c>
      <c r="G67" s="589">
        <f>G68+G69</f>
        <v>0.55682616869673573</v>
      </c>
      <c r="H67" s="590">
        <f>H68+H69</f>
        <v>0.8768391973952121</v>
      </c>
      <c r="I67" s="591">
        <f>I68+I69</f>
        <v>1.2582205719957336</v>
      </c>
      <c r="J67" s="592">
        <f t="shared" si="32"/>
        <v>7.7298523198405569</v>
      </c>
      <c r="K67" s="589">
        <f t="shared" ref="K67:P67" si="43">K68+K69</f>
        <v>3.9296902264054903</v>
      </c>
      <c r="L67" s="590">
        <f t="shared" si="43"/>
        <v>3.5254122087495379</v>
      </c>
      <c r="M67" s="591">
        <f t="shared" si="43"/>
        <v>0.27474988468552836</v>
      </c>
      <c r="N67" s="593">
        <f t="shared" si="43"/>
        <v>0.13162135510236123</v>
      </c>
      <c r="O67" s="594">
        <f t="shared" si="43"/>
        <v>0</v>
      </c>
      <c r="P67" s="588">
        <f t="shared" si="43"/>
        <v>4.6043053490942017E-2</v>
      </c>
      <c r="Q67" s="134"/>
      <c r="R67" s="134"/>
      <c r="S67" s="134"/>
      <c r="T67" s="134"/>
    </row>
    <row r="68" spans="1:20" s="133" customFormat="1">
      <c r="A68" s="561"/>
      <c r="B68" s="606" t="s">
        <v>410</v>
      </c>
      <c r="C68" s="605" t="s">
        <v>596</v>
      </c>
      <c r="D68" s="682">
        <v>0</v>
      </c>
      <c r="E68" s="597">
        <f>IFERROR($D68*E87/100, 0)</f>
        <v>0</v>
      </c>
      <c r="F68" s="597">
        <f t="shared" si="36"/>
        <v>0</v>
      </c>
      <c r="G68" s="598">
        <f t="shared" ref="G68:I69" si="44">IFERROR($D68*G87/100, 0)</f>
        <v>0</v>
      </c>
      <c r="H68" s="599">
        <f t="shared" si="44"/>
        <v>0</v>
      </c>
      <c r="I68" s="600">
        <f t="shared" si="44"/>
        <v>0</v>
      </c>
      <c r="J68" s="683">
        <f t="shared" si="32"/>
        <v>0</v>
      </c>
      <c r="K68" s="598">
        <f t="shared" ref="K68:P69" si="45">IFERROR($D68*K87/100, 0)</f>
        <v>0</v>
      </c>
      <c r="L68" s="599">
        <f t="shared" si="45"/>
        <v>0</v>
      </c>
      <c r="M68" s="600">
        <f t="shared" si="45"/>
        <v>0</v>
      </c>
      <c r="N68" s="601">
        <f t="shared" si="45"/>
        <v>0</v>
      </c>
      <c r="O68" s="602">
        <f t="shared" si="45"/>
        <v>0</v>
      </c>
      <c r="P68" s="597">
        <f t="shared" si="45"/>
        <v>0</v>
      </c>
      <c r="Q68" s="463" t="s">
        <v>1318</v>
      </c>
      <c r="R68" s="134"/>
      <c r="S68" s="134"/>
      <c r="T68" s="134"/>
    </row>
    <row r="69" spans="1:20" s="133" customFormat="1" ht="26.25">
      <c r="A69" s="561"/>
      <c r="B69" s="606" t="s">
        <v>411</v>
      </c>
      <c r="C69" s="664" t="s">
        <v>597</v>
      </c>
      <c r="D69" s="682">
        <v>10.632516267050645</v>
      </c>
      <c r="E69" s="597">
        <f>IFERROR($D69*E88/100, 0)</f>
        <v>3.3113600529104087E-2</v>
      </c>
      <c r="F69" s="597">
        <f t="shared" si="36"/>
        <v>2.6918859380876814</v>
      </c>
      <c r="G69" s="598">
        <f t="shared" si="44"/>
        <v>0.55682616869673573</v>
      </c>
      <c r="H69" s="599">
        <f t="shared" si="44"/>
        <v>0.8768391973952121</v>
      </c>
      <c r="I69" s="600">
        <f t="shared" si="44"/>
        <v>1.2582205719957336</v>
      </c>
      <c r="J69" s="683">
        <f t="shared" si="32"/>
        <v>7.7298523198405569</v>
      </c>
      <c r="K69" s="598">
        <f t="shared" si="45"/>
        <v>3.9296902264054903</v>
      </c>
      <c r="L69" s="599">
        <f t="shared" si="45"/>
        <v>3.5254122087495379</v>
      </c>
      <c r="M69" s="600">
        <f t="shared" si="45"/>
        <v>0.27474988468552836</v>
      </c>
      <c r="N69" s="601">
        <f t="shared" si="45"/>
        <v>0.13162135510236123</v>
      </c>
      <c r="O69" s="602">
        <f t="shared" si="45"/>
        <v>0</v>
      </c>
      <c r="P69" s="597">
        <f t="shared" si="45"/>
        <v>4.6043053490942017E-2</v>
      </c>
      <c r="Q69" s="463" t="s">
        <v>1320</v>
      </c>
      <c r="R69" s="134"/>
      <c r="S69" s="134"/>
      <c r="T69" s="134"/>
    </row>
    <row r="70" spans="1:20" s="133" customFormat="1">
      <c r="A70" s="561"/>
      <c r="B70" s="585" t="s">
        <v>415</v>
      </c>
      <c r="C70" s="616" t="s">
        <v>37</v>
      </c>
      <c r="D70" s="617">
        <f>D71+D72</f>
        <v>73.575128355931554</v>
      </c>
      <c r="E70" s="618">
        <f>E71+E72</f>
        <v>0.22914024752596893</v>
      </c>
      <c r="F70" s="618">
        <f t="shared" si="36"/>
        <v>18.627373656421135</v>
      </c>
      <c r="G70" s="619">
        <f>G71+G72</f>
        <v>3.8531384109669649</v>
      </c>
      <c r="H70" s="620">
        <f>H71+H72</f>
        <v>6.0675718593337411</v>
      </c>
      <c r="I70" s="621">
        <f>I71+I72</f>
        <v>8.7066633861204288</v>
      </c>
      <c r="J70" s="622">
        <f t="shared" si="32"/>
        <v>53.489208228827188</v>
      </c>
      <c r="K70" s="619">
        <f t="shared" ref="K70:P70" si="46">K71+K72</f>
        <v>27.192759977505755</v>
      </c>
      <c r="L70" s="620">
        <f t="shared" si="46"/>
        <v>24.395227738340967</v>
      </c>
      <c r="M70" s="621">
        <f t="shared" si="46"/>
        <v>1.9012205129804625</v>
      </c>
      <c r="N70" s="623">
        <f t="shared" si="46"/>
        <v>0.91079645239274454</v>
      </c>
      <c r="O70" s="624">
        <f t="shared" si="46"/>
        <v>0</v>
      </c>
      <c r="P70" s="618">
        <f t="shared" si="46"/>
        <v>0.31860977076452424</v>
      </c>
      <c r="Q70" s="134"/>
      <c r="R70" s="134"/>
      <c r="S70" s="134"/>
      <c r="T70" s="134"/>
    </row>
    <row r="71" spans="1:20" s="133" customFormat="1">
      <c r="A71" s="561"/>
      <c r="B71" s="625" t="s">
        <v>612</v>
      </c>
      <c r="C71" s="626" t="s">
        <v>39</v>
      </c>
      <c r="D71" s="684">
        <v>8.330034340659342</v>
      </c>
      <c r="E71" s="597">
        <f>IFERROR($D71*E89/100, 0)</f>
        <v>2.5942817544056949E-2</v>
      </c>
      <c r="F71" s="597">
        <f t="shared" si="36"/>
        <v>2.108955372576959</v>
      </c>
      <c r="G71" s="598">
        <f t="shared" ref="G71:I72" si="47">IFERROR($D71*G89/100, 0)</f>
        <v>0.43624491047293934</v>
      </c>
      <c r="H71" s="599">
        <f t="shared" si="47"/>
        <v>0.68695880091649997</v>
      </c>
      <c r="I71" s="600">
        <f t="shared" si="47"/>
        <v>0.98575166118751978</v>
      </c>
      <c r="J71" s="683">
        <f t="shared" si="32"/>
        <v>6.055945145556616</v>
      </c>
      <c r="K71" s="598">
        <f t="shared" ref="K71:P72" si="48">IFERROR($D71*K89/100, 0)</f>
        <v>3.0787119165340653</v>
      </c>
      <c r="L71" s="599">
        <f t="shared" si="48"/>
        <v>2.7619807039344799</v>
      </c>
      <c r="M71" s="600">
        <f t="shared" si="48"/>
        <v>0.21525252508807127</v>
      </c>
      <c r="N71" s="601">
        <f t="shared" si="48"/>
        <v>0.10311862031798424</v>
      </c>
      <c r="O71" s="602">
        <f t="shared" si="48"/>
        <v>0</v>
      </c>
      <c r="P71" s="597">
        <f t="shared" si="48"/>
        <v>3.6072384663724782E-2</v>
      </c>
      <c r="Q71" s="134" t="s">
        <v>1322</v>
      </c>
      <c r="R71" s="134"/>
      <c r="S71" s="134"/>
      <c r="T71" s="134"/>
    </row>
    <row r="72" spans="1:20" s="133" customFormat="1" ht="26.25">
      <c r="A72" s="561"/>
      <c r="B72" s="625" t="s">
        <v>613</v>
      </c>
      <c r="C72" s="635" t="s">
        <v>41</v>
      </c>
      <c r="D72" s="685">
        <v>65.245094015272215</v>
      </c>
      <c r="E72" s="597">
        <f>IFERROR($D72*E90/100, 0)</f>
        <v>0.20319742998191198</v>
      </c>
      <c r="F72" s="597">
        <f t="shared" si="36"/>
        <v>16.518418283844177</v>
      </c>
      <c r="G72" s="598">
        <f t="shared" si="47"/>
        <v>3.4168935004940253</v>
      </c>
      <c r="H72" s="599">
        <f t="shared" si="47"/>
        <v>5.3806130584172411</v>
      </c>
      <c r="I72" s="600">
        <f t="shared" si="47"/>
        <v>7.7209117249329093</v>
      </c>
      <c r="J72" s="683">
        <f t="shared" si="32"/>
        <v>47.433263083270568</v>
      </c>
      <c r="K72" s="598">
        <f t="shared" si="48"/>
        <v>24.11404806097169</v>
      </c>
      <c r="L72" s="599">
        <f t="shared" si="48"/>
        <v>21.633247034406487</v>
      </c>
      <c r="M72" s="600">
        <f t="shared" si="48"/>
        <v>1.6859679878923912</v>
      </c>
      <c r="N72" s="601">
        <f t="shared" si="48"/>
        <v>0.80767783207476029</v>
      </c>
      <c r="O72" s="602">
        <f t="shared" si="48"/>
        <v>0</v>
      </c>
      <c r="P72" s="597">
        <f t="shared" si="48"/>
        <v>0.28253738610079948</v>
      </c>
      <c r="Q72" s="134" t="s">
        <v>1324</v>
      </c>
      <c r="R72" s="134"/>
      <c r="S72" s="134"/>
      <c r="T72" s="134"/>
    </row>
    <row r="73" spans="1:20" s="133" customFormat="1">
      <c r="A73" s="561"/>
      <c r="B73" s="638" t="s">
        <v>416</v>
      </c>
      <c r="C73" s="639" t="s">
        <v>598</v>
      </c>
      <c r="D73" s="617">
        <f>D74+D75+D76</f>
        <v>0.29599728901960781</v>
      </c>
      <c r="E73" s="618">
        <f t="shared" ref="E73:P73" si="49">E74+E75+E76</f>
        <v>9.2184537884670533E-4</v>
      </c>
      <c r="F73" s="618">
        <f t="shared" si="49"/>
        <v>7.4939075568889707E-2</v>
      </c>
      <c r="G73" s="619">
        <f t="shared" si="49"/>
        <v>1.5501413987972928E-2</v>
      </c>
      <c r="H73" s="620">
        <f t="shared" si="49"/>
        <v>2.4410216623830843E-2</v>
      </c>
      <c r="I73" s="621">
        <f t="shared" si="49"/>
        <v>3.5027444957085943E-2</v>
      </c>
      <c r="J73" s="622">
        <f t="shared" si="49"/>
        <v>0.21519039084709571</v>
      </c>
      <c r="K73" s="619">
        <f t="shared" si="49"/>
        <v>0.10939815416106841</v>
      </c>
      <c r="L73" s="620">
        <f t="shared" si="49"/>
        <v>9.8143509048771102E-2</v>
      </c>
      <c r="M73" s="621">
        <f t="shared" si="49"/>
        <v>7.6487276372561863E-3</v>
      </c>
      <c r="N73" s="623">
        <f t="shared" si="49"/>
        <v>3.6641904238716057E-3</v>
      </c>
      <c r="O73" s="624">
        <f t="shared" si="49"/>
        <v>0</v>
      </c>
      <c r="P73" s="618">
        <f t="shared" si="49"/>
        <v>1.2817868009040976E-3</v>
      </c>
      <c r="Q73" s="134"/>
      <c r="R73" s="134"/>
      <c r="S73" s="134"/>
      <c r="T73" s="134"/>
    </row>
    <row r="74" spans="1:20" s="133" customFormat="1">
      <c r="A74" s="561"/>
      <c r="B74" s="640" t="s">
        <v>417</v>
      </c>
      <c r="C74" s="635" t="s">
        <v>1342</v>
      </c>
      <c r="D74" s="685">
        <v>0</v>
      </c>
      <c r="E74" s="597">
        <f>IFERROR($D74*E91/100, 0)</f>
        <v>0</v>
      </c>
      <c r="F74" s="597">
        <f>SUM(G74:I74)</f>
        <v>0</v>
      </c>
      <c r="G74" s="598">
        <f t="shared" ref="G74:I76" si="50">IFERROR($D74*G91/100, 0)</f>
        <v>0</v>
      </c>
      <c r="H74" s="599">
        <f t="shared" si="50"/>
        <v>0</v>
      </c>
      <c r="I74" s="600">
        <f t="shared" si="50"/>
        <v>0</v>
      </c>
      <c r="J74" s="683">
        <f t="shared" si="32"/>
        <v>0</v>
      </c>
      <c r="K74" s="598">
        <f t="shared" ref="K74:P76" si="51">IFERROR($D74*K91/100, 0)</f>
        <v>0</v>
      </c>
      <c r="L74" s="599">
        <f t="shared" si="51"/>
        <v>0</v>
      </c>
      <c r="M74" s="600">
        <f t="shared" si="51"/>
        <v>0</v>
      </c>
      <c r="N74" s="601">
        <f t="shared" si="51"/>
        <v>0</v>
      </c>
      <c r="O74" s="602">
        <f t="shared" si="51"/>
        <v>0</v>
      </c>
      <c r="P74" s="597">
        <f t="shared" si="51"/>
        <v>0</v>
      </c>
      <c r="Q74" s="134" t="s">
        <v>1326</v>
      </c>
      <c r="R74" s="134"/>
      <c r="S74" s="134"/>
      <c r="T74" s="134"/>
    </row>
    <row r="75" spans="1:20" s="133" customFormat="1">
      <c r="A75" s="561"/>
      <c r="B75" s="625" t="s">
        <v>418</v>
      </c>
      <c r="C75" s="635" t="s">
        <v>1343</v>
      </c>
      <c r="D75" s="685">
        <v>1.1521119999999996E-2</v>
      </c>
      <c r="E75" s="597">
        <f>IFERROR($D75*E92/100, 0)</f>
        <v>3.5881042243041629E-5</v>
      </c>
      <c r="F75" s="597">
        <f>SUM(G75:I75)</f>
        <v>2.9168580738624709E-3</v>
      </c>
      <c r="G75" s="598">
        <f t="shared" si="50"/>
        <v>6.0336245415167967E-4</v>
      </c>
      <c r="H75" s="599">
        <f t="shared" si="50"/>
        <v>9.501203064414557E-4</v>
      </c>
      <c r="I75" s="600">
        <f t="shared" si="50"/>
        <v>1.3633753132693354E-3</v>
      </c>
      <c r="J75" s="683">
        <f t="shared" si="32"/>
        <v>8.3758683196319995E-3</v>
      </c>
      <c r="K75" s="598">
        <f t="shared" si="51"/>
        <v>4.258110829470048E-3</v>
      </c>
      <c r="L75" s="599">
        <f t="shared" si="51"/>
        <v>3.8200456116240802E-3</v>
      </c>
      <c r="M75" s="600">
        <f t="shared" si="51"/>
        <v>2.9771187853787232E-4</v>
      </c>
      <c r="N75" s="601">
        <f t="shared" si="51"/>
        <v>1.4262150074448529E-4</v>
      </c>
      <c r="O75" s="602">
        <f t="shared" si="51"/>
        <v>0</v>
      </c>
      <c r="P75" s="597">
        <f t="shared" si="51"/>
        <v>4.9891063517997144E-5</v>
      </c>
      <c r="Q75" s="134" t="s">
        <v>1328</v>
      </c>
      <c r="R75" s="134"/>
      <c r="S75" s="134"/>
      <c r="T75" s="134"/>
    </row>
    <row r="76" spans="1:20" s="133" customFormat="1" ht="15.75" thickBot="1">
      <c r="A76" s="561"/>
      <c r="B76" s="686" t="s">
        <v>419</v>
      </c>
      <c r="C76" s="642" t="s">
        <v>1344</v>
      </c>
      <c r="D76" s="684">
        <v>0.28447616901960782</v>
      </c>
      <c r="E76" s="687">
        <f>IFERROR($D76*E93/100, 0)</f>
        <v>8.8596433660366371E-4</v>
      </c>
      <c r="F76" s="687">
        <f>SUM(G76:I76)</f>
        <v>7.2022217495027241E-2</v>
      </c>
      <c r="G76" s="688">
        <f t="shared" si="50"/>
        <v>1.4898051533821248E-2</v>
      </c>
      <c r="H76" s="689">
        <f t="shared" si="50"/>
        <v>2.3460096317389389E-2</v>
      </c>
      <c r="I76" s="690">
        <f t="shared" si="50"/>
        <v>3.3664069643816609E-2</v>
      </c>
      <c r="J76" s="691">
        <f t="shared" si="32"/>
        <v>0.20681452252746371</v>
      </c>
      <c r="K76" s="688">
        <f t="shared" si="51"/>
        <v>0.10514004333159836</v>
      </c>
      <c r="L76" s="689">
        <f t="shared" si="51"/>
        <v>9.4323463437147023E-2</v>
      </c>
      <c r="M76" s="690">
        <f t="shared" si="51"/>
        <v>7.3510157587183137E-3</v>
      </c>
      <c r="N76" s="692">
        <f t="shared" si="51"/>
        <v>3.5215689231271204E-3</v>
      </c>
      <c r="O76" s="693">
        <f t="shared" si="51"/>
        <v>0</v>
      </c>
      <c r="P76" s="687">
        <f t="shared" si="51"/>
        <v>1.2318957373861005E-3</v>
      </c>
      <c r="Q76" s="134" t="s">
        <v>1330</v>
      </c>
      <c r="R76" s="134"/>
      <c r="S76" s="134"/>
      <c r="T76" s="134"/>
    </row>
    <row r="77" spans="1:20" s="133" customFormat="1" ht="64.5" thickBot="1">
      <c r="A77" s="561"/>
      <c r="B77" s="694" t="s">
        <v>60</v>
      </c>
      <c r="C77" s="570" t="s">
        <v>614</v>
      </c>
      <c r="D77" s="695" t="s">
        <v>252</v>
      </c>
      <c r="E77" s="566" t="s">
        <v>253</v>
      </c>
      <c r="F77" s="566" t="s">
        <v>254</v>
      </c>
      <c r="G77" s="696" t="s">
        <v>255</v>
      </c>
      <c r="H77" s="697" t="s">
        <v>256</v>
      </c>
      <c r="I77" s="698" t="s">
        <v>257</v>
      </c>
      <c r="J77" s="570" t="s">
        <v>258</v>
      </c>
      <c r="K77" s="696" t="s">
        <v>259</v>
      </c>
      <c r="L77" s="697" t="s">
        <v>260</v>
      </c>
      <c r="M77" s="698" t="s">
        <v>261</v>
      </c>
      <c r="N77" s="572" t="s">
        <v>615</v>
      </c>
      <c r="O77" s="573" t="s">
        <v>453</v>
      </c>
      <c r="P77" s="574" t="s">
        <v>454</v>
      </c>
      <c r="Q77" s="134"/>
      <c r="R77" s="134"/>
      <c r="S77" s="134"/>
      <c r="T77" s="134"/>
    </row>
    <row r="78" spans="1:20" s="133" customFormat="1" ht="25.5">
      <c r="A78" s="561"/>
      <c r="B78" s="843" t="s">
        <v>62</v>
      </c>
      <c r="C78" s="700" t="str">
        <f>'6'!C78</f>
        <v>C.1.1  Punktui Tiesiogiai paslaugoms priskirto naudojamo turto buhalterinė įsigijimo vertė</v>
      </c>
      <c r="D78" s="701">
        <f t="shared" ref="D78:D93" si="52">E78+F78+J78+N78+O78+P78</f>
        <v>100</v>
      </c>
      <c r="E78" s="702">
        <f>'6'!E78</f>
        <v>0.31143710197482227</v>
      </c>
      <c r="F78" s="703">
        <f>SUM(G78:I78)</f>
        <v>25.317487135473566</v>
      </c>
      <c r="G78" s="704">
        <f>'6'!G78</f>
        <v>5.2370121494410258</v>
      </c>
      <c r="H78" s="705">
        <f>'6'!H78</f>
        <v>8.2467703351883852</v>
      </c>
      <c r="I78" s="706">
        <f>'6'!I78</f>
        <v>11.833704650844155</v>
      </c>
      <c r="J78" s="703">
        <f t="shared" ref="J78:J93" si="53">SUM(K78:M78)</f>
        <v>72.700122207146563</v>
      </c>
      <c r="K78" s="704">
        <f>'6'!K78</f>
        <v>36.959174363864363</v>
      </c>
      <c r="L78" s="705">
        <f>'6'!L78</f>
        <v>33.156894569487008</v>
      </c>
      <c r="M78" s="706">
        <f>'6'!M78</f>
        <v>2.58405327379519</v>
      </c>
      <c r="N78" s="707">
        <f>'6'!N78</f>
        <v>1.2379135079270533</v>
      </c>
      <c r="O78" s="708">
        <f>'6'!O78</f>
        <v>0</v>
      </c>
      <c r="P78" s="709">
        <f>'6'!P78</f>
        <v>0.43304004747799835</v>
      </c>
      <c r="Q78" s="134" t="s">
        <v>616</v>
      </c>
      <c r="R78" s="134"/>
      <c r="S78" s="134"/>
      <c r="T78" s="134"/>
    </row>
    <row r="79" spans="1:20" s="133" customFormat="1" ht="25.5">
      <c r="A79" s="561"/>
      <c r="B79" s="844" t="s">
        <v>66</v>
      </c>
      <c r="C79" s="711" t="str">
        <f>'6'!C79</f>
        <v>C.1.2.  Punktui Tiesiogiai paslaugoms priskirto naudojamo turto buhalterinė įsigijimo vertė</v>
      </c>
      <c r="D79" s="712">
        <f t="shared" si="52"/>
        <v>100</v>
      </c>
      <c r="E79" s="713">
        <f>'6'!E79</f>
        <v>0.31143710197482227</v>
      </c>
      <c r="F79" s="714">
        <f t="shared" ref="F79:F93" si="54">SUM(G79:I79)</f>
        <v>25.317487135473566</v>
      </c>
      <c r="G79" s="715">
        <f>'6'!G79</f>
        <v>5.2370121494410258</v>
      </c>
      <c r="H79" s="716">
        <f>'6'!H79</f>
        <v>8.2467703351883852</v>
      </c>
      <c r="I79" s="717">
        <f>'6'!I79</f>
        <v>11.833704650844155</v>
      </c>
      <c r="J79" s="714">
        <f t="shared" si="53"/>
        <v>72.700122207146563</v>
      </c>
      <c r="K79" s="715">
        <f>'6'!K79</f>
        <v>36.959174363864363</v>
      </c>
      <c r="L79" s="716">
        <f>'6'!L79</f>
        <v>33.156894569487008</v>
      </c>
      <c r="M79" s="717">
        <f>'6'!M79</f>
        <v>2.58405327379519</v>
      </c>
      <c r="N79" s="718">
        <f>'6'!N79</f>
        <v>1.2379135079270533</v>
      </c>
      <c r="O79" s="719">
        <f>'6'!O79</f>
        <v>0</v>
      </c>
      <c r="P79" s="720">
        <f>'6'!P79</f>
        <v>0.43304004747799835</v>
      </c>
      <c r="Q79" s="134" t="s">
        <v>617</v>
      </c>
      <c r="R79" s="134"/>
      <c r="S79" s="134"/>
      <c r="T79" s="134"/>
    </row>
    <row r="80" spans="1:20" s="133" customFormat="1" ht="25.5">
      <c r="A80" s="561"/>
      <c r="B80" s="844" t="s">
        <v>68</v>
      </c>
      <c r="C80" s="711" t="str">
        <f>'6'!C80</f>
        <v>C.1.3.  Punktui Tiesiogiai paslaugoms priskirto naudojamo turto buhalterinė įsigijimo vertė</v>
      </c>
      <c r="D80" s="712">
        <f t="shared" si="52"/>
        <v>100</v>
      </c>
      <c r="E80" s="713">
        <f>'6'!E80</f>
        <v>0.31143710197482227</v>
      </c>
      <c r="F80" s="714">
        <f t="shared" si="54"/>
        <v>25.317487135473566</v>
      </c>
      <c r="G80" s="715">
        <f>'6'!G80</f>
        <v>5.2370121494410258</v>
      </c>
      <c r="H80" s="716">
        <f>'6'!H80</f>
        <v>8.2467703351883852</v>
      </c>
      <c r="I80" s="717">
        <f>'6'!I80</f>
        <v>11.833704650844155</v>
      </c>
      <c r="J80" s="714">
        <f t="shared" si="53"/>
        <v>72.700122207146563</v>
      </c>
      <c r="K80" s="715">
        <f>'6'!K80</f>
        <v>36.959174363864363</v>
      </c>
      <c r="L80" s="716">
        <f>'6'!L80</f>
        <v>33.156894569487008</v>
      </c>
      <c r="M80" s="717">
        <f>'6'!M80</f>
        <v>2.58405327379519</v>
      </c>
      <c r="N80" s="718">
        <f>'6'!N80</f>
        <v>1.2379135079270533</v>
      </c>
      <c r="O80" s="719">
        <f>'6'!O80</f>
        <v>0</v>
      </c>
      <c r="P80" s="720">
        <f>'6'!P80</f>
        <v>0.43304004747799835</v>
      </c>
      <c r="Q80" s="134" t="s">
        <v>618</v>
      </c>
      <c r="R80" s="134"/>
      <c r="S80" s="134"/>
      <c r="T80" s="134"/>
    </row>
    <row r="81" spans="1:20" s="133" customFormat="1" ht="25.5">
      <c r="A81" s="561"/>
      <c r="B81" s="845" t="s">
        <v>70</v>
      </c>
      <c r="C81" s="711" t="str">
        <f>'6'!C81</f>
        <v>C.2.1  Punktui Tiesiogiai paslaugoms priskirto naudojamo turto buhalterinė įsigijimo vertė</v>
      </c>
      <c r="D81" s="712">
        <f t="shared" si="52"/>
        <v>100</v>
      </c>
      <c r="E81" s="713">
        <f>'6'!E81</f>
        <v>0.31143710197482227</v>
      </c>
      <c r="F81" s="714">
        <f t="shared" si="54"/>
        <v>25.317487135473566</v>
      </c>
      <c r="G81" s="715">
        <f>'6'!G81</f>
        <v>5.2370121494410258</v>
      </c>
      <c r="H81" s="716">
        <f>'6'!H81</f>
        <v>8.2467703351883852</v>
      </c>
      <c r="I81" s="717">
        <f>'6'!I81</f>
        <v>11.833704650844155</v>
      </c>
      <c r="J81" s="714">
        <f t="shared" si="53"/>
        <v>72.700122207146563</v>
      </c>
      <c r="K81" s="715">
        <f>'6'!K81</f>
        <v>36.959174363864363</v>
      </c>
      <c r="L81" s="716">
        <f>'6'!L81</f>
        <v>33.156894569487008</v>
      </c>
      <c r="M81" s="717">
        <f>'6'!M81</f>
        <v>2.58405327379519</v>
      </c>
      <c r="N81" s="718">
        <f>'6'!N81</f>
        <v>1.2379135079270533</v>
      </c>
      <c r="O81" s="719">
        <f>'6'!O81</f>
        <v>0</v>
      </c>
      <c r="P81" s="720">
        <f>'6'!P81</f>
        <v>0.43304004747799835</v>
      </c>
      <c r="Q81" s="134" t="s">
        <v>619</v>
      </c>
      <c r="R81" s="134"/>
      <c r="S81" s="134"/>
      <c r="T81" s="134"/>
    </row>
    <row r="82" spans="1:20" s="133" customFormat="1" ht="25.5">
      <c r="A82" s="561"/>
      <c r="B82" s="844" t="s">
        <v>72</v>
      </c>
      <c r="C82" s="711" t="str">
        <f>'6'!C82</f>
        <v>C.2.2. Punktui Tiesiogiai paslaugoms priskirto naudojamo turto buhalterinė įsigijimo vertė</v>
      </c>
      <c r="D82" s="712">
        <f t="shared" si="52"/>
        <v>100</v>
      </c>
      <c r="E82" s="713">
        <f>'6'!E82</f>
        <v>0.31143710197482227</v>
      </c>
      <c r="F82" s="714">
        <f t="shared" si="54"/>
        <v>25.317487135473566</v>
      </c>
      <c r="G82" s="715">
        <f>'6'!G82</f>
        <v>5.2370121494410258</v>
      </c>
      <c r="H82" s="716">
        <f>'6'!H82</f>
        <v>8.2467703351883852</v>
      </c>
      <c r="I82" s="717">
        <f>'6'!I82</f>
        <v>11.833704650844155</v>
      </c>
      <c r="J82" s="714">
        <f t="shared" si="53"/>
        <v>72.700122207146563</v>
      </c>
      <c r="K82" s="715">
        <f>'6'!K82</f>
        <v>36.959174363864363</v>
      </c>
      <c r="L82" s="716">
        <f>'6'!L82</f>
        <v>33.156894569487008</v>
      </c>
      <c r="M82" s="717">
        <f>'6'!M82</f>
        <v>2.58405327379519</v>
      </c>
      <c r="N82" s="718">
        <f>'6'!N82</f>
        <v>1.2379135079270533</v>
      </c>
      <c r="O82" s="719">
        <f>'6'!O82</f>
        <v>0</v>
      </c>
      <c r="P82" s="720">
        <f>'6'!P82</f>
        <v>0.43304004747799835</v>
      </c>
      <c r="Q82" s="134" t="s">
        <v>620</v>
      </c>
      <c r="R82" s="134"/>
      <c r="S82" s="134"/>
      <c r="T82" s="134"/>
    </row>
    <row r="83" spans="1:20" s="133" customFormat="1" ht="25.5">
      <c r="A83" s="561"/>
      <c r="B83" s="844" t="s">
        <v>462</v>
      </c>
      <c r="C83" s="711" t="str">
        <f>'6'!C83</f>
        <v>C.2.3  Punktui Tiesiogiai paslaugoms priskirto naudojamo turto buhalterinė įsigijimo vertė</v>
      </c>
      <c r="D83" s="712">
        <f t="shared" si="52"/>
        <v>100</v>
      </c>
      <c r="E83" s="713">
        <f>'6'!E83</f>
        <v>0.31143710197482227</v>
      </c>
      <c r="F83" s="714">
        <f t="shared" si="54"/>
        <v>25.317487135473566</v>
      </c>
      <c r="G83" s="715">
        <f>'6'!G83</f>
        <v>5.2370121494410258</v>
      </c>
      <c r="H83" s="716">
        <f>'6'!H83</f>
        <v>8.2467703351883852</v>
      </c>
      <c r="I83" s="717">
        <f>'6'!I83</f>
        <v>11.833704650844155</v>
      </c>
      <c r="J83" s="714">
        <f t="shared" si="53"/>
        <v>72.700122207146563</v>
      </c>
      <c r="K83" s="715">
        <f>'6'!K83</f>
        <v>36.959174363864363</v>
      </c>
      <c r="L83" s="716">
        <f>'6'!L83</f>
        <v>33.156894569487008</v>
      </c>
      <c r="M83" s="717">
        <f>'6'!M83</f>
        <v>2.58405327379519</v>
      </c>
      <c r="N83" s="718">
        <f>'6'!N83</f>
        <v>1.2379135079270533</v>
      </c>
      <c r="O83" s="719">
        <f>'6'!O83</f>
        <v>0</v>
      </c>
      <c r="P83" s="720">
        <f>'6'!P83</f>
        <v>0.43304004747799835</v>
      </c>
      <c r="Q83" s="134" t="s">
        <v>621</v>
      </c>
      <c r="R83" s="134"/>
      <c r="S83" s="134"/>
      <c r="T83" s="134"/>
    </row>
    <row r="84" spans="1:20" s="133" customFormat="1" ht="25.5">
      <c r="A84" s="561"/>
      <c r="B84" s="844" t="s">
        <v>466</v>
      </c>
      <c r="C84" s="711" t="str">
        <f>'6'!C84</f>
        <v>C.2.4  Punktui Tiesiogiai paslaugoms priskirto naudojamo turto buhalterinė įsigijimo vertė</v>
      </c>
      <c r="D84" s="712">
        <f t="shared" si="52"/>
        <v>100</v>
      </c>
      <c r="E84" s="713">
        <f>'6'!E84</f>
        <v>0.31143710197482227</v>
      </c>
      <c r="F84" s="714">
        <f t="shared" si="54"/>
        <v>25.317487135473566</v>
      </c>
      <c r="G84" s="715">
        <f>'6'!G84</f>
        <v>5.2370121494410258</v>
      </c>
      <c r="H84" s="716">
        <f>'6'!H84</f>
        <v>8.2467703351883852</v>
      </c>
      <c r="I84" s="717">
        <f>'6'!I84</f>
        <v>11.833704650844155</v>
      </c>
      <c r="J84" s="714">
        <f t="shared" si="53"/>
        <v>72.700122207146563</v>
      </c>
      <c r="K84" s="715">
        <f>'6'!K84</f>
        <v>36.959174363864363</v>
      </c>
      <c r="L84" s="716">
        <f>'6'!L84</f>
        <v>33.156894569487008</v>
      </c>
      <c r="M84" s="717">
        <f>'6'!M84</f>
        <v>2.58405327379519</v>
      </c>
      <c r="N84" s="718">
        <f>'6'!N84</f>
        <v>1.2379135079270533</v>
      </c>
      <c r="O84" s="719">
        <f>'6'!O84</f>
        <v>0</v>
      </c>
      <c r="P84" s="720">
        <f>'6'!P84</f>
        <v>0.43304004747799835</v>
      </c>
      <c r="Q84" s="134" t="s">
        <v>622</v>
      </c>
      <c r="R84" s="134"/>
      <c r="S84" s="134"/>
      <c r="T84" s="134"/>
    </row>
    <row r="85" spans="1:20" s="133" customFormat="1" ht="25.5">
      <c r="A85" s="561"/>
      <c r="B85" s="845" t="s">
        <v>470</v>
      </c>
      <c r="C85" s="711" t="str">
        <f>'6'!C85</f>
        <v>C.3.1.  Punktui Tiesiogiai paslaugoms priskirto naudojamo turto buhalterinė įsigijimo vertė</v>
      </c>
      <c r="D85" s="712">
        <f t="shared" si="52"/>
        <v>100</v>
      </c>
      <c r="E85" s="713">
        <f>'6'!E85</f>
        <v>0.31143710197482227</v>
      </c>
      <c r="F85" s="714">
        <f t="shared" si="54"/>
        <v>25.317487135473566</v>
      </c>
      <c r="G85" s="715">
        <f>'6'!G85</f>
        <v>5.2370121494410258</v>
      </c>
      <c r="H85" s="716">
        <f>'6'!H85</f>
        <v>8.2467703351883852</v>
      </c>
      <c r="I85" s="717">
        <f>'6'!I85</f>
        <v>11.833704650844155</v>
      </c>
      <c r="J85" s="714">
        <f t="shared" si="53"/>
        <v>72.700122207146563</v>
      </c>
      <c r="K85" s="715">
        <f>'6'!K85</f>
        <v>36.959174363864363</v>
      </c>
      <c r="L85" s="716">
        <f>'6'!L85</f>
        <v>33.156894569487008</v>
      </c>
      <c r="M85" s="717">
        <f>'6'!M85</f>
        <v>2.58405327379519</v>
      </c>
      <c r="N85" s="718">
        <f>'6'!N85</f>
        <v>1.2379135079270533</v>
      </c>
      <c r="O85" s="719">
        <f>'6'!O85</f>
        <v>0</v>
      </c>
      <c r="P85" s="720">
        <f>'6'!P85</f>
        <v>0.43304004747799835</v>
      </c>
      <c r="Q85" s="134" t="s">
        <v>623</v>
      </c>
      <c r="R85" s="134"/>
      <c r="S85" s="134"/>
      <c r="T85" s="134"/>
    </row>
    <row r="86" spans="1:20" s="133" customFormat="1" ht="25.5">
      <c r="A86" s="561"/>
      <c r="B86" s="845" t="s">
        <v>474</v>
      </c>
      <c r="C86" s="711" t="str">
        <f>'6'!C86</f>
        <v>C.3.2.  Punktui Tiesiogiai paslaugoms priskirto naudojamo turto buhalterinė įsigijimo vertė</v>
      </c>
      <c r="D86" s="712">
        <f t="shared" si="52"/>
        <v>100</v>
      </c>
      <c r="E86" s="713">
        <f>'6'!E86</f>
        <v>0.31143710197482227</v>
      </c>
      <c r="F86" s="714">
        <f t="shared" si="54"/>
        <v>25.317487135473566</v>
      </c>
      <c r="G86" s="715">
        <f>'6'!G86</f>
        <v>5.2370121494410258</v>
      </c>
      <c r="H86" s="716">
        <f>'6'!H86</f>
        <v>8.2467703351883852</v>
      </c>
      <c r="I86" s="717">
        <f>'6'!I86</f>
        <v>11.833704650844155</v>
      </c>
      <c r="J86" s="714">
        <f t="shared" si="53"/>
        <v>72.700122207146563</v>
      </c>
      <c r="K86" s="715">
        <f>'6'!K86</f>
        <v>36.959174363864363</v>
      </c>
      <c r="L86" s="716">
        <f>'6'!L86</f>
        <v>33.156894569487008</v>
      </c>
      <c r="M86" s="717">
        <f>'6'!M86</f>
        <v>2.58405327379519</v>
      </c>
      <c r="N86" s="718">
        <f>'6'!N86</f>
        <v>1.2379135079270533</v>
      </c>
      <c r="O86" s="719">
        <f>'6'!O86</f>
        <v>0</v>
      </c>
      <c r="P86" s="720">
        <f>'6'!P86</f>
        <v>0.43304004747799835</v>
      </c>
      <c r="Q86" s="134" t="s">
        <v>624</v>
      </c>
      <c r="R86" s="134"/>
      <c r="S86" s="134"/>
      <c r="T86" s="134"/>
    </row>
    <row r="87" spans="1:20" s="133" customFormat="1" ht="25.5">
      <c r="A87" s="561"/>
      <c r="B87" s="845" t="s">
        <v>490</v>
      </c>
      <c r="C87" s="711" t="str">
        <f>'6'!C87</f>
        <v>C.4.1  Punktui Tiesiogiai paslaugoms priskirto naudojamo turto buhalterinė įsigijimo vertė</v>
      </c>
      <c r="D87" s="712">
        <f t="shared" si="52"/>
        <v>100</v>
      </c>
      <c r="E87" s="713">
        <f>'6'!E87</f>
        <v>0.31143710197482227</v>
      </c>
      <c r="F87" s="714">
        <f t="shared" si="54"/>
        <v>25.317487135473566</v>
      </c>
      <c r="G87" s="715">
        <f>'6'!G87</f>
        <v>5.2370121494410258</v>
      </c>
      <c r="H87" s="716">
        <f>'6'!H87</f>
        <v>8.2467703351883852</v>
      </c>
      <c r="I87" s="717">
        <f>'6'!I87</f>
        <v>11.833704650844155</v>
      </c>
      <c r="J87" s="714">
        <f t="shared" si="53"/>
        <v>72.700122207146563</v>
      </c>
      <c r="K87" s="715">
        <f>'6'!K87</f>
        <v>36.959174363864363</v>
      </c>
      <c r="L87" s="716">
        <f>'6'!L87</f>
        <v>33.156894569487008</v>
      </c>
      <c r="M87" s="717">
        <f>'6'!M87</f>
        <v>2.58405327379519</v>
      </c>
      <c r="N87" s="718">
        <f>'6'!N87</f>
        <v>1.2379135079270533</v>
      </c>
      <c r="O87" s="719">
        <f>'6'!O87</f>
        <v>0</v>
      </c>
      <c r="P87" s="720">
        <f>'6'!P87</f>
        <v>0.43304004747799835</v>
      </c>
      <c r="Q87" s="134" t="s">
        <v>625</v>
      </c>
      <c r="R87" s="134"/>
      <c r="S87" s="134"/>
      <c r="T87" s="134"/>
    </row>
    <row r="88" spans="1:20" s="133" customFormat="1" ht="25.5">
      <c r="A88" s="561"/>
      <c r="B88" s="845" t="s">
        <v>492</v>
      </c>
      <c r="C88" s="711" t="str">
        <f>'6'!C88</f>
        <v>C.4.2  Punktui Tiesiogiai paslaugoms priskirto naudojamo turto buhalterinė įsigijimo vertė</v>
      </c>
      <c r="D88" s="712">
        <f t="shared" si="52"/>
        <v>100</v>
      </c>
      <c r="E88" s="713">
        <f>'6'!E88</f>
        <v>0.31143710197482227</v>
      </c>
      <c r="F88" s="714">
        <f t="shared" si="54"/>
        <v>25.317487135473566</v>
      </c>
      <c r="G88" s="715">
        <f>'6'!G88</f>
        <v>5.2370121494410258</v>
      </c>
      <c r="H88" s="716">
        <f>'6'!H88</f>
        <v>8.2467703351883852</v>
      </c>
      <c r="I88" s="717">
        <f>'6'!I88</f>
        <v>11.833704650844155</v>
      </c>
      <c r="J88" s="714">
        <f t="shared" si="53"/>
        <v>72.700122207146563</v>
      </c>
      <c r="K88" s="715">
        <f>'6'!K88</f>
        <v>36.959174363864363</v>
      </c>
      <c r="L88" s="716">
        <f>'6'!L88</f>
        <v>33.156894569487008</v>
      </c>
      <c r="M88" s="717">
        <f>'6'!M88</f>
        <v>2.58405327379519</v>
      </c>
      <c r="N88" s="718">
        <f>'6'!N88</f>
        <v>1.2379135079270533</v>
      </c>
      <c r="O88" s="719">
        <f>'6'!O88</f>
        <v>0</v>
      </c>
      <c r="P88" s="720">
        <f>'6'!P88</f>
        <v>0.43304004747799835</v>
      </c>
      <c r="Q88" s="134" t="s">
        <v>626</v>
      </c>
      <c r="R88" s="134"/>
      <c r="S88" s="134"/>
      <c r="T88" s="134"/>
    </row>
    <row r="89" spans="1:20" s="133" customFormat="1" ht="25.5">
      <c r="A89" s="561"/>
      <c r="B89" s="845" t="s">
        <v>627</v>
      </c>
      <c r="C89" s="711" t="str">
        <f>'6'!C89</f>
        <v>C.5.1  Punktui Tiesiogiai paslaugoms priskirto naudojamo turto buhalterinė įsigijimo vertė</v>
      </c>
      <c r="D89" s="712">
        <f t="shared" si="52"/>
        <v>100</v>
      </c>
      <c r="E89" s="713">
        <f>'6'!E89</f>
        <v>0.31143710197482227</v>
      </c>
      <c r="F89" s="714">
        <f t="shared" si="54"/>
        <v>25.317487135473566</v>
      </c>
      <c r="G89" s="715">
        <f>'6'!G89</f>
        <v>5.2370121494410258</v>
      </c>
      <c r="H89" s="716">
        <f>'6'!H89</f>
        <v>8.2467703351883852</v>
      </c>
      <c r="I89" s="717">
        <f>'6'!I89</f>
        <v>11.833704650844155</v>
      </c>
      <c r="J89" s="714">
        <f t="shared" si="53"/>
        <v>72.700122207146563</v>
      </c>
      <c r="K89" s="715">
        <f>'6'!K89</f>
        <v>36.959174363864363</v>
      </c>
      <c r="L89" s="716">
        <f>'6'!L89</f>
        <v>33.156894569487008</v>
      </c>
      <c r="M89" s="717">
        <f>'6'!M89</f>
        <v>2.58405327379519</v>
      </c>
      <c r="N89" s="718">
        <f>'6'!N89</f>
        <v>1.2379135079270533</v>
      </c>
      <c r="O89" s="719">
        <f>'6'!O89</f>
        <v>0</v>
      </c>
      <c r="P89" s="720">
        <f>'6'!P89</f>
        <v>0.43304004747799835</v>
      </c>
      <c r="Q89" s="134" t="s">
        <v>628</v>
      </c>
      <c r="R89" s="134"/>
      <c r="S89" s="134"/>
      <c r="T89" s="134"/>
    </row>
    <row r="90" spans="1:20" s="133" customFormat="1" ht="25.5">
      <c r="A90" s="561"/>
      <c r="B90" s="845" t="s">
        <v>629</v>
      </c>
      <c r="C90" s="711" t="str">
        <f>'6'!C90</f>
        <v>C.5.2.  Punktui Tiesiogiai paslaugoms priskirto naudojamo turto buhalterinė įsigijimo vertė</v>
      </c>
      <c r="D90" s="712">
        <f t="shared" si="52"/>
        <v>100</v>
      </c>
      <c r="E90" s="713">
        <f>'6'!E90</f>
        <v>0.31143710197482227</v>
      </c>
      <c r="F90" s="714">
        <f t="shared" si="54"/>
        <v>25.317487135473566</v>
      </c>
      <c r="G90" s="715">
        <f>'6'!G90</f>
        <v>5.2370121494410258</v>
      </c>
      <c r="H90" s="716">
        <f>'6'!H90</f>
        <v>8.2467703351883852</v>
      </c>
      <c r="I90" s="717">
        <f>'6'!I90</f>
        <v>11.833704650844155</v>
      </c>
      <c r="J90" s="714">
        <f t="shared" si="53"/>
        <v>72.700122207146563</v>
      </c>
      <c r="K90" s="715">
        <f>'6'!K90</f>
        <v>36.959174363864363</v>
      </c>
      <c r="L90" s="716">
        <f>'6'!L90</f>
        <v>33.156894569487008</v>
      </c>
      <c r="M90" s="717">
        <f>'6'!M90</f>
        <v>2.58405327379519</v>
      </c>
      <c r="N90" s="718">
        <f>'6'!N90</f>
        <v>1.2379135079270533</v>
      </c>
      <c r="O90" s="719">
        <f>'6'!O90</f>
        <v>0</v>
      </c>
      <c r="P90" s="720">
        <f>'6'!P90</f>
        <v>0.43304004747799835</v>
      </c>
      <c r="Q90" s="134" t="s">
        <v>630</v>
      </c>
      <c r="R90" s="134"/>
      <c r="S90" s="134"/>
      <c r="T90" s="134"/>
    </row>
    <row r="91" spans="1:20" s="133" customFormat="1" ht="25.5">
      <c r="A91" s="561"/>
      <c r="B91" s="844" t="s">
        <v>631</v>
      </c>
      <c r="C91" s="711" t="str">
        <f>'6'!C91</f>
        <v>C.6.1.  Punktui Tiesiogiai paslaugoms priskirto naudojamo turto buhalterinė įsigijimo vertė</v>
      </c>
      <c r="D91" s="712">
        <f t="shared" si="52"/>
        <v>100</v>
      </c>
      <c r="E91" s="713">
        <f>'6'!E91</f>
        <v>0.31143710197482227</v>
      </c>
      <c r="F91" s="714">
        <f t="shared" si="54"/>
        <v>25.317487135473566</v>
      </c>
      <c r="G91" s="715">
        <f>'6'!G91</f>
        <v>5.2370121494410258</v>
      </c>
      <c r="H91" s="716">
        <f>'6'!H91</f>
        <v>8.2467703351883852</v>
      </c>
      <c r="I91" s="717">
        <f>'6'!I91</f>
        <v>11.833704650844155</v>
      </c>
      <c r="J91" s="714">
        <f t="shared" si="53"/>
        <v>72.700122207146563</v>
      </c>
      <c r="K91" s="715">
        <f>'6'!K91</f>
        <v>36.959174363864363</v>
      </c>
      <c r="L91" s="716">
        <f>'6'!L91</f>
        <v>33.156894569487008</v>
      </c>
      <c r="M91" s="717">
        <f>'6'!M91</f>
        <v>2.58405327379519</v>
      </c>
      <c r="N91" s="718">
        <f>'6'!N91</f>
        <v>1.2379135079270533</v>
      </c>
      <c r="O91" s="719">
        <f>'6'!O91</f>
        <v>0</v>
      </c>
      <c r="P91" s="720">
        <f>'6'!P91</f>
        <v>0.43304004747799835</v>
      </c>
      <c r="Q91" s="134" t="s">
        <v>632</v>
      </c>
      <c r="R91" s="134"/>
      <c r="S91" s="134"/>
      <c r="T91" s="134"/>
    </row>
    <row r="92" spans="1:20" s="133" customFormat="1" ht="25.5">
      <c r="A92" s="561"/>
      <c r="B92" s="845" t="s">
        <v>633</v>
      </c>
      <c r="C92" s="731" t="str">
        <f>'6'!C92</f>
        <v>C.6.2.  Punktui Tiesiogiai paslaugoms priskirto naudojamo turto buhalterinė įsigijimo vertė</v>
      </c>
      <c r="D92" s="846">
        <f t="shared" si="52"/>
        <v>100</v>
      </c>
      <c r="E92" s="847">
        <f>'6'!E92</f>
        <v>0.31143710197482227</v>
      </c>
      <c r="F92" s="848">
        <f t="shared" si="54"/>
        <v>25.317487135473566</v>
      </c>
      <c r="G92" s="849">
        <f>'6'!G92</f>
        <v>5.2370121494410258</v>
      </c>
      <c r="H92" s="850">
        <f>'6'!H92</f>
        <v>8.2467703351883852</v>
      </c>
      <c r="I92" s="851">
        <f>'6'!I92</f>
        <v>11.833704650844155</v>
      </c>
      <c r="J92" s="848">
        <f t="shared" si="53"/>
        <v>72.700122207146563</v>
      </c>
      <c r="K92" s="849">
        <f>'6'!K92</f>
        <v>36.959174363864363</v>
      </c>
      <c r="L92" s="850">
        <f>'6'!L92</f>
        <v>33.156894569487008</v>
      </c>
      <c r="M92" s="851">
        <f>'6'!M92</f>
        <v>2.58405327379519</v>
      </c>
      <c r="N92" s="852">
        <f>'6'!N92</f>
        <v>1.2379135079270533</v>
      </c>
      <c r="O92" s="853">
        <f>'6'!O92</f>
        <v>0</v>
      </c>
      <c r="P92" s="854">
        <f>'6'!P92</f>
        <v>0.43304004747799835</v>
      </c>
      <c r="Q92" s="134" t="s">
        <v>634</v>
      </c>
      <c r="R92" s="134"/>
      <c r="S92" s="134"/>
      <c r="T92" s="134"/>
    </row>
    <row r="93" spans="1:20" s="133" customFormat="1" ht="26.25" thickBot="1">
      <c r="A93" s="561"/>
      <c r="B93" s="855" t="s">
        <v>635</v>
      </c>
      <c r="C93" s="742" t="str">
        <f>'6'!C93</f>
        <v>C.6.3.  Punktui Tiesiogiai paslaugoms priskirto naudojamo turto buhalterinė įsigijimo vertė</v>
      </c>
      <c r="D93" s="856">
        <f t="shared" si="52"/>
        <v>100</v>
      </c>
      <c r="E93" s="857">
        <f>'6'!E93</f>
        <v>0.31143710197482227</v>
      </c>
      <c r="F93" s="858">
        <f t="shared" si="54"/>
        <v>25.317487135473566</v>
      </c>
      <c r="G93" s="859">
        <f>'6'!G93</f>
        <v>5.2370121494410258</v>
      </c>
      <c r="H93" s="860">
        <f>'6'!H93</f>
        <v>8.2467703351883852</v>
      </c>
      <c r="I93" s="861">
        <f>'6'!I93</f>
        <v>11.833704650844155</v>
      </c>
      <c r="J93" s="862">
        <f t="shared" si="53"/>
        <v>72.700122207146563</v>
      </c>
      <c r="K93" s="859">
        <f>'6'!K93</f>
        <v>36.959174363864363</v>
      </c>
      <c r="L93" s="860">
        <f>'6'!L93</f>
        <v>33.156894569487008</v>
      </c>
      <c r="M93" s="861">
        <f>'6'!M93</f>
        <v>2.58405327379519</v>
      </c>
      <c r="N93" s="863">
        <f>'6'!N93</f>
        <v>1.2379135079270533</v>
      </c>
      <c r="O93" s="864">
        <f>'6'!O93</f>
        <v>0</v>
      </c>
      <c r="P93" s="857">
        <f>'6'!P93</f>
        <v>0.43304004747799835</v>
      </c>
      <c r="Q93" s="134" t="s">
        <v>636</v>
      </c>
      <c r="R93" s="134"/>
      <c r="S93" s="134"/>
      <c r="T93" s="134"/>
    </row>
    <row r="94" spans="1:20" ht="16.5" thickTop="1" thickBot="1">
      <c r="A94" s="561" t="s">
        <v>637</v>
      </c>
      <c r="B94" s="575" t="s">
        <v>74</v>
      </c>
      <c r="C94" s="576" t="s">
        <v>638</v>
      </c>
      <c r="D94" s="577">
        <f t="shared" ref="D94:P94" si="55">D95+D99+D104+D106+D109+D112</f>
        <v>0.86877870218579234</v>
      </c>
      <c r="E94" s="578">
        <f t="shared" si="55"/>
        <v>9.3817491216990076E-4</v>
      </c>
      <c r="F94" s="578">
        <f t="shared" si="55"/>
        <v>0.55169438202131382</v>
      </c>
      <c r="G94" s="579">
        <f t="shared" si="55"/>
        <v>0.12648651500417618</v>
      </c>
      <c r="H94" s="580">
        <f t="shared" si="55"/>
        <v>6.5119255453031044E-2</v>
      </c>
      <c r="I94" s="581">
        <f t="shared" si="55"/>
        <v>0.36008861156410665</v>
      </c>
      <c r="J94" s="582">
        <f t="shared" si="55"/>
        <v>0.26646411819145649</v>
      </c>
      <c r="K94" s="579">
        <f t="shared" si="55"/>
        <v>0.14782342267690854</v>
      </c>
      <c r="L94" s="580">
        <f t="shared" si="55"/>
        <v>0.11085647861228196</v>
      </c>
      <c r="M94" s="581">
        <f t="shared" si="55"/>
        <v>7.7842169022659842E-3</v>
      </c>
      <c r="N94" s="583">
        <f t="shared" si="55"/>
        <v>4.8377534738220554E-2</v>
      </c>
      <c r="O94" s="584">
        <f t="shared" si="55"/>
        <v>0</v>
      </c>
      <c r="P94" s="578">
        <f t="shared" si="55"/>
        <v>1.3044923226313762E-3</v>
      </c>
      <c r="R94" s="134"/>
      <c r="S94" s="134"/>
      <c r="T94" s="134"/>
    </row>
    <row r="95" spans="1:20" ht="15.75" thickTop="1">
      <c r="A95" s="561"/>
      <c r="B95" s="585" t="s">
        <v>495</v>
      </c>
      <c r="C95" s="586" t="s">
        <v>6</v>
      </c>
      <c r="D95" s="587">
        <f>SUM(D96:D98)</f>
        <v>0</v>
      </c>
      <c r="E95" s="588">
        <f>SUM(E96:E98)</f>
        <v>0</v>
      </c>
      <c r="F95" s="588">
        <f>SUM(G95:I95)</f>
        <v>0</v>
      </c>
      <c r="G95" s="589">
        <f>SUM(G96:G98)</f>
        <v>0</v>
      </c>
      <c r="H95" s="590">
        <f>SUM(H96:H98)</f>
        <v>0</v>
      </c>
      <c r="I95" s="591">
        <f>SUM(I96:I98)</f>
        <v>0</v>
      </c>
      <c r="J95" s="592">
        <f t="shared" ref="J95:J115" si="56">SUM(K95:M95)</f>
        <v>0</v>
      </c>
      <c r="K95" s="589">
        <f t="shared" ref="K95:P95" si="57">SUM(K96:K98)</f>
        <v>0</v>
      </c>
      <c r="L95" s="590">
        <f t="shared" si="57"/>
        <v>0</v>
      </c>
      <c r="M95" s="591">
        <f t="shared" si="57"/>
        <v>0</v>
      </c>
      <c r="N95" s="593">
        <f t="shared" si="57"/>
        <v>0</v>
      </c>
      <c r="O95" s="594">
        <f t="shared" si="57"/>
        <v>0</v>
      </c>
      <c r="P95" s="588">
        <f t="shared" si="57"/>
        <v>0</v>
      </c>
      <c r="R95" s="134"/>
      <c r="S95" s="134"/>
      <c r="T95" s="134"/>
    </row>
    <row r="96" spans="1:20">
      <c r="A96" s="561"/>
      <c r="B96" s="595" t="s">
        <v>496</v>
      </c>
      <c r="C96" s="596" t="s">
        <v>8</v>
      </c>
      <c r="D96" s="682">
        <v>0</v>
      </c>
      <c r="E96" s="597">
        <f>IFERROR($D96*E117/100, 0)</f>
        <v>0</v>
      </c>
      <c r="F96" s="597">
        <f>SUM(G96:I96)</f>
        <v>0</v>
      </c>
      <c r="G96" s="598">
        <f t="shared" ref="G96:I98" si="58">IFERROR($D96*G117/100, 0)</f>
        <v>0</v>
      </c>
      <c r="H96" s="599">
        <f t="shared" si="58"/>
        <v>0</v>
      </c>
      <c r="I96" s="600">
        <f t="shared" si="58"/>
        <v>0</v>
      </c>
      <c r="J96" s="683">
        <f t="shared" si="56"/>
        <v>0</v>
      </c>
      <c r="K96" s="598">
        <f t="shared" ref="K96:P98" si="59">IFERROR($D96*K117/100, 0)</f>
        <v>0</v>
      </c>
      <c r="L96" s="599">
        <f t="shared" si="59"/>
        <v>0</v>
      </c>
      <c r="M96" s="600">
        <f t="shared" si="59"/>
        <v>0</v>
      </c>
      <c r="N96" s="601">
        <f t="shared" si="59"/>
        <v>0</v>
      </c>
      <c r="O96" s="602">
        <f t="shared" si="59"/>
        <v>0</v>
      </c>
      <c r="P96" s="597">
        <f t="shared" si="59"/>
        <v>0</v>
      </c>
      <c r="Q96" s="134" t="s">
        <v>1300</v>
      </c>
      <c r="R96" s="134"/>
      <c r="S96" s="134"/>
      <c r="T96" s="134"/>
    </row>
    <row r="97" spans="1:20">
      <c r="A97" s="561"/>
      <c r="B97" s="595" t="s">
        <v>639</v>
      </c>
      <c r="C97" s="596" t="s">
        <v>9</v>
      </c>
      <c r="D97" s="682">
        <v>0</v>
      </c>
      <c r="E97" s="597">
        <f>IFERROR($D97*E118/100, 0)</f>
        <v>0</v>
      </c>
      <c r="F97" s="597">
        <f t="shared" ref="F97:F111" si="60">SUM(G97:I97)</f>
        <v>0</v>
      </c>
      <c r="G97" s="598">
        <f t="shared" si="58"/>
        <v>0</v>
      </c>
      <c r="H97" s="599">
        <f t="shared" si="58"/>
        <v>0</v>
      </c>
      <c r="I97" s="600">
        <f t="shared" si="58"/>
        <v>0</v>
      </c>
      <c r="J97" s="683">
        <f t="shared" si="56"/>
        <v>0</v>
      </c>
      <c r="K97" s="598">
        <f t="shared" si="59"/>
        <v>0</v>
      </c>
      <c r="L97" s="599">
        <f t="shared" si="59"/>
        <v>0</v>
      </c>
      <c r="M97" s="600">
        <f t="shared" si="59"/>
        <v>0</v>
      </c>
      <c r="N97" s="601">
        <f t="shared" si="59"/>
        <v>0</v>
      </c>
      <c r="O97" s="602">
        <f t="shared" si="59"/>
        <v>0</v>
      </c>
      <c r="P97" s="597">
        <f t="shared" si="59"/>
        <v>0</v>
      </c>
      <c r="Q97" s="134" t="s">
        <v>1302</v>
      </c>
      <c r="R97" s="134"/>
      <c r="S97" s="134"/>
      <c r="T97" s="134"/>
    </row>
    <row r="98" spans="1:20">
      <c r="A98" s="561"/>
      <c r="B98" s="595" t="s">
        <v>640</v>
      </c>
      <c r="C98" s="596" t="s">
        <v>11</v>
      </c>
      <c r="D98" s="682">
        <v>0</v>
      </c>
      <c r="E98" s="597">
        <f>IFERROR($D98*E119/100, 0)</f>
        <v>0</v>
      </c>
      <c r="F98" s="597">
        <f t="shared" si="60"/>
        <v>0</v>
      </c>
      <c r="G98" s="598">
        <f t="shared" si="58"/>
        <v>0</v>
      </c>
      <c r="H98" s="599">
        <f t="shared" si="58"/>
        <v>0</v>
      </c>
      <c r="I98" s="600">
        <f t="shared" si="58"/>
        <v>0</v>
      </c>
      <c r="J98" s="683">
        <f t="shared" si="56"/>
        <v>0</v>
      </c>
      <c r="K98" s="598">
        <f t="shared" si="59"/>
        <v>0</v>
      </c>
      <c r="L98" s="599">
        <f t="shared" si="59"/>
        <v>0</v>
      </c>
      <c r="M98" s="600">
        <f t="shared" si="59"/>
        <v>0</v>
      </c>
      <c r="N98" s="601">
        <f t="shared" si="59"/>
        <v>0</v>
      </c>
      <c r="O98" s="602">
        <f t="shared" si="59"/>
        <v>0</v>
      </c>
      <c r="P98" s="597">
        <f t="shared" si="59"/>
        <v>0</v>
      </c>
      <c r="Q98" s="134" t="s">
        <v>1304</v>
      </c>
      <c r="R98" s="134"/>
      <c r="S98" s="134"/>
      <c r="T98" s="134"/>
    </row>
    <row r="99" spans="1:20">
      <c r="A99" s="561"/>
      <c r="B99" s="585" t="s">
        <v>168</v>
      </c>
      <c r="C99" s="603" t="s">
        <v>13</v>
      </c>
      <c r="D99" s="587">
        <f>SUM(D100:D103)</f>
        <v>0</v>
      </c>
      <c r="E99" s="588">
        <f>SUM(E100:E103)</f>
        <v>0</v>
      </c>
      <c r="F99" s="588">
        <f t="shared" si="60"/>
        <v>0</v>
      </c>
      <c r="G99" s="589">
        <f>SUM(G100:G103)</f>
        <v>0</v>
      </c>
      <c r="H99" s="590">
        <f>SUM(H100:H103)</f>
        <v>0</v>
      </c>
      <c r="I99" s="591">
        <f>SUM(I100:I103)</f>
        <v>0</v>
      </c>
      <c r="J99" s="592">
        <f t="shared" si="56"/>
        <v>0</v>
      </c>
      <c r="K99" s="589">
        <f t="shared" ref="K99:P99" si="61">SUM(K100:K103)</f>
        <v>0</v>
      </c>
      <c r="L99" s="590">
        <f t="shared" si="61"/>
        <v>0</v>
      </c>
      <c r="M99" s="591">
        <f t="shared" si="61"/>
        <v>0</v>
      </c>
      <c r="N99" s="593">
        <f t="shared" si="61"/>
        <v>0</v>
      </c>
      <c r="O99" s="594">
        <f t="shared" si="61"/>
        <v>0</v>
      </c>
      <c r="P99" s="588">
        <f t="shared" si="61"/>
        <v>0</v>
      </c>
      <c r="R99" s="134"/>
      <c r="S99" s="134"/>
      <c r="T99" s="134"/>
    </row>
    <row r="100" spans="1:20">
      <c r="A100" s="561"/>
      <c r="B100" s="595" t="s">
        <v>497</v>
      </c>
      <c r="C100" s="596" t="s">
        <v>15</v>
      </c>
      <c r="D100" s="682">
        <v>0</v>
      </c>
      <c r="E100" s="597">
        <f>IFERROR($D100*E120/100, 0)</f>
        <v>0</v>
      </c>
      <c r="F100" s="597">
        <f t="shared" si="60"/>
        <v>0</v>
      </c>
      <c r="G100" s="598">
        <f t="shared" ref="G100:I103" si="62">IFERROR($D100*G120/100, 0)</f>
        <v>0</v>
      </c>
      <c r="H100" s="599">
        <f t="shared" si="62"/>
        <v>0</v>
      </c>
      <c r="I100" s="600">
        <f t="shared" si="62"/>
        <v>0</v>
      </c>
      <c r="J100" s="683">
        <f t="shared" si="56"/>
        <v>0</v>
      </c>
      <c r="K100" s="598">
        <f t="shared" ref="K100:P103" si="63">IFERROR($D100*K120/100, 0)</f>
        <v>0</v>
      </c>
      <c r="L100" s="599">
        <f t="shared" si="63"/>
        <v>0</v>
      </c>
      <c r="M100" s="600">
        <f t="shared" si="63"/>
        <v>0</v>
      </c>
      <c r="N100" s="601">
        <f t="shared" si="63"/>
        <v>0</v>
      </c>
      <c r="O100" s="602">
        <f t="shared" si="63"/>
        <v>0</v>
      </c>
      <c r="P100" s="597">
        <f t="shared" si="63"/>
        <v>0</v>
      </c>
      <c r="Q100" s="134" t="s">
        <v>1306</v>
      </c>
      <c r="R100" s="134"/>
      <c r="S100" s="134"/>
      <c r="T100" s="134"/>
    </row>
    <row r="101" spans="1:20">
      <c r="A101" s="561"/>
      <c r="B101" s="595" t="s">
        <v>498</v>
      </c>
      <c r="C101" s="596" t="s">
        <v>592</v>
      </c>
      <c r="D101" s="682">
        <v>0</v>
      </c>
      <c r="E101" s="597">
        <f>IFERROR($D101*E121/100, 0)</f>
        <v>0</v>
      </c>
      <c r="F101" s="597">
        <f t="shared" si="60"/>
        <v>0</v>
      </c>
      <c r="G101" s="598">
        <f t="shared" si="62"/>
        <v>0</v>
      </c>
      <c r="H101" s="599">
        <f t="shared" si="62"/>
        <v>0</v>
      </c>
      <c r="I101" s="600">
        <f t="shared" si="62"/>
        <v>0</v>
      </c>
      <c r="J101" s="683">
        <f t="shared" si="56"/>
        <v>0</v>
      </c>
      <c r="K101" s="598">
        <f t="shared" si="63"/>
        <v>0</v>
      </c>
      <c r="L101" s="599">
        <f t="shared" si="63"/>
        <v>0</v>
      </c>
      <c r="M101" s="600">
        <f t="shared" si="63"/>
        <v>0</v>
      </c>
      <c r="N101" s="601">
        <f t="shared" si="63"/>
        <v>0</v>
      </c>
      <c r="O101" s="602">
        <f t="shared" si="63"/>
        <v>0</v>
      </c>
      <c r="P101" s="597">
        <f t="shared" si="63"/>
        <v>0</v>
      </c>
      <c r="Q101" s="463" t="s">
        <v>1345</v>
      </c>
      <c r="R101" s="463" t="s">
        <v>1346</v>
      </c>
      <c r="S101" s="463" t="s">
        <v>1347</v>
      </c>
      <c r="T101" s="463" t="s">
        <v>1348</v>
      </c>
    </row>
    <row r="102" spans="1:20">
      <c r="A102" s="561"/>
      <c r="B102" s="595" t="s">
        <v>641</v>
      </c>
      <c r="C102" s="596" t="s">
        <v>21</v>
      </c>
      <c r="D102" s="682">
        <v>0</v>
      </c>
      <c r="E102" s="597">
        <f>IFERROR($D102*E122/100, 0)</f>
        <v>0</v>
      </c>
      <c r="F102" s="597">
        <f t="shared" si="60"/>
        <v>0</v>
      </c>
      <c r="G102" s="598">
        <f t="shared" si="62"/>
        <v>0</v>
      </c>
      <c r="H102" s="599">
        <f t="shared" si="62"/>
        <v>0</v>
      </c>
      <c r="I102" s="600">
        <f t="shared" si="62"/>
        <v>0</v>
      </c>
      <c r="J102" s="683">
        <f t="shared" si="56"/>
        <v>0</v>
      </c>
      <c r="K102" s="598">
        <f t="shared" si="63"/>
        <v>0</v>
      </c>
      <c r="L102" s="599">
        <f t="shared" si="63"/>
        <v>0</v>
      </c>
      <c r="M102" s="600">
        <f t="shared" si="63"/>
        <v>0</v>
      </c>
      <c r="N102" s="601">
        <f t="shared" si="63"/>
        <v>0</v>
      </c>
      <c r="O102" s="602">
        <f t="shared" si="63"/>
        <v>0</v>
      </c>
      <c r="P102" s="597">
        <f t="shared" si="63"/>
        <v>0</v>
      </c>
      <c r="Q102" s="463" t="s">
        <v>1310</v>
      </c>
      <c r="R102" s="134"/>
      <c r="S102" s="134"/>
      <c r="T102" s="134"/>
    </row>
    <row r="103" spans="1:20">
      <c r="A103" s="561"/>
      <c r="B103" s="595" t="s">
        <v>642</v>
      </c>
      <c r="C103" s="596" t="s">
        <v>643</v>
      </c>
      <c r="D103" s="682">
        <v>0</v>
      </c>
      <c r="E103" s="597">
        <f>IFERROR($D103*E123/100, 0)</f>
        <v>0</v>
      </c>
      <c r="F103" s="597">
        <f t="shared" si="60"/>
        <v>0</v>
      </c>
      <c r="G103" s="598">
        <f t="shared" si="62"/>
        <v>0</v>
      </c>
      <c r="H103" s="599">
        <f t="shared" si="62"/>
        <v>0</v>
      </c>
      <c r="I103" s="600">
        <f t="shared" si="62"/>
        <v>0</v>
      </c>
      <c r="J103" s="683">
        <f t="shared" si="56"/>
        <v>0</v>
      </c>
      <c r="K103" s="598">
        <f t="shared" si="63"/>
        <v>0</v>
      </c>
      <c r="L103" s="599">
        <f t="shared" si="63"/>
        <v>0</v>
      </c>
      <c r="M103" s="600">
        <f t="shared" si="63"/>
        <v>0</v>
      </c>
      <c r="N103" s="601">
        <f t="shared" si="63"/>
        <v>0</v>
      </c>
      <c r="O103" s="602">
        <f t="shared" si="63"/>
        <v>0</v>
      </c>
      <c r="P103" s="597">
        <f t="shared" si="63"/>
        <v>0</v>
      </c>
      <c r="Q103" s="463" t="s">
        <v>1312</v>
      </c>
      <c r="R103" s="134"/>
      <c r="S103" s="134"/>
      <c r="T103" s="134"/>
    </row>
    <row r="104" spans="1:20">
      <c r="A104" s="561"/>
      <c r="B104" s="585" t="s">
        <v>170</v>
      </c>
      <c r="C104" s="604" t="s">
        <v>25</v>
      </c>
      <c r="D104" s="587">
        <f>D105</f>
        <v>0</v>
      </c>
      <c r="E104" s="588">
        <f>E105</f>
        <v>0</v>
      </c>
      <c r="F104" s="588">
        <f t="shared" si="60"/>
        <v>0</v>
      </c>
      <c r="G104" s="589">
        <f>G105</f>
        <v>0</v>
      </c>
      <c r="H104" s="590">
        <f>H105</f>
        <v>0</v>
      </c>
      <c r="I104" s="591">
        <f>I105</f>
        <v>0</v>
      </c>
      <c r="J104" s="592">
        <f t="shared" si="56"/>
        <v>0</v>
      </c>
      <c r="K104" s="589">
        <f t="shared" ref="K104:P104" si="64">K105</f>
        <v>0</v>
      </c>
      <c r="L104" s="590">
        <f t="shared" si="64"/>
        <v>0</v>
      </c>
      <c r="M104" s="591">
        <f t="shared" si="64"/>
        <v>0</v>
      </c>
      <c r="N104" s="593">
        <f t="shared" si="64"/>
        <v>0</v>
      </c>
      <c r="O104" s="594">
        <f t="shared" si="64"/>
        <v>0</v>
      </c>
      <c r="P104" s="588">
        <f t="shared" si="64"/>
        <v>0</v>
      </c>
      <c r="R104" s="134"/>
      <c r="S104" s="134"/>
      <c r="T104" s="134"/>
    </row>
    <row r="105" spans="1:20">
      <c r="A105" s="561"/>
      <c r="B105" s="595" t="s">
        <v>499</v>
      </c>
      <c r="C105" s="605" t="s">
        <v>644</v>
      </c>
      <c r="D105" s="682">
        <v>0</v>
      </c>
      <c r="E105" s="597">
        <f>IFERROR($D105*E124/100, 0)</f>
        <v>0</v>
      </c>
      <c r="F105" s="597">
        <f t="shared" si="60"/>
        <v>0</v>
      </c>
      <c r="G105" s="598">
        <f>IFERROR($D105*G124/100, 0)</f>
        <v>0</v>
      </c>
      <c r="H105" s="599">
        <f>IFERROR($D105*H124/100, 0)</f>
        <v>0</v>
      </c>
      <c r="I105" s="600">
        <f>IFERROR($D105*I124/100, 0)</f>
        <v>0</v>
      </c>
      <c r="J105" s="683">
        <f t="shared" si="56"/>
        <v>0</v>
      </c>
      <c r="K105" s="598">
        <f t="shared" ref="K105:P105" si="65">IFERROR($D105*K124/100, 0)</f>
        <v>0</v>
      </c>
      <c r="L105" s="599">
        <f t="shared" si="65"/>
        <v>0</v>
      </c>
      <c r="M105" s="600">
        <f t="shared" si="65"/>
        <v>0</v>
      </c>
      <c r="N105" s="601">
        <f t="shared" si="65"/>
        <v>0</v>
      </c>
      <c r="O105" s="602">
        <f t="shared" si="65"/>
        <v>0</v>
      </c>
      <c r="P105" s="597">
        <f t="shared" si="65"/>
        <v>0</v>
      </c>
      <c r="Q105" s="463" t="s">
        <v>1314</v>
      </c>
      <c r="R105" s="134"/>
      <c r="S105" s="134"/>
      <c r="T105" s="134"/>
    </row>
    <row r="106" spans="1:20">
      <c r="A106" s="561"/>
      <c r="B106" s="585" t="s">
        <v>172</v>
      </c>
      <c r="C106" s="604" t="s">
        <v>31</v>
      </c>
      <c r="D106" s="587">
        <f>D107+D108</f>
        <v>0.86877870218579234</v>
      </c>
      <c r="E106" s="588">
        <f>E107+E108</f>
        <v>9.3817491216990076E-4</v>
      </c>
      <c r="F106" s="588">
        <f t="shared" si="60"/>
        <v>0.55169438202131382</v>
      </c>
      <c r="G106" s="589">
        <f>G107+G108</f>
        <v>0.12648651500417618</v>
      </c>
      <c r="H106" s="590">
        <f>H107+H108</f>
        <v>6.5119255453031044E-2</v>
      </c>
      <c r="I106" s="591">
        <f>I107+I108</f>
        <v>0.36008861156410665</v>
      </c>
      <c r="J106" s="592">
        <f t="shared" si="56"/>
        <v>0.26646411819145649</v>
      </c>
      <c r="K106" s="589">
        <f t="shared" ref="K106:P106" si="66">K107+K108</f>
        <v>0.14782342267690854</v>
      </c>
      <c r="L106" s="590">
        <f t="shared" si="66"/>
        <v>0.11085647861228196</v>
      </c>
      <c r="M106" s="591">
        <f t="shared" si="66"/>
        <v>7.7842169022659842E-3</v>
      </c>
      <c r="N106" s="593">
        <f t="shared" si="66"/>
        <v>4.8377534738220554E-2</v>
      </c>
      <c r="O106" s="594">
        <f t="shared" si="66"/>
        <v>0</v>
      </c>
      <c r="P106" s="588">
        <f t="shared" si="66"/>
        <v>1.3044923226313762E-3</v>
      </c>
      <c r="Q106" s="463"/>
      <c r="R106" s="134"/>
      <c r="S106" s="134"/>
      <c r="T106" s="134"/>
    </row>
    <row r="107" spans="1:20">
      <c r="A107" s="561"/>
      <c r="B107" s="606" t="s">
        <v>500</v>
      </c>
      <c r="C107" s="605" t="s">
        <v>596</v>
      </c>
      <c r="D107" s="682">
        <v>0</v>
      </c>
      <c r="E107" s="597">
        <f>IFERROR($D107*E125/100, 0)</f>
        <v>0</v>
      </c>
      <c r="F107" s="597">
        <f t="shared" si="60"/>
        <v>0</v>
      </c>
      <c r="G107" s="598">
        <f t="shared" ref="G107:I108" si="67">IFERROR($D107*G125/100, 0)</f>
        <v>0</v>
      </c>
      <c r="H107" s="599">
        <f t="shared" si="67"/>
        <v>0</v>
      </c>
      <c r="I107" s="600">
        <f t="shared" si="67"/>
        <v>0</v>
      </c>
      <c r="J107" s="683">
        <f t="shared" si="56"/>
        <v>0</v>
      </c>
      <c r="K107" s="598">
        <f t="shared" ref="K107:P108" si="68">IFERROR($D107*K125/100, 0)</f>
        <v>0</v>
      </c>
      <c r="L107" s="599">
        <f t="shared" si="68"/>
        <v>0</v>
      </c>
      <c r="M107" s="600">
        <f t="shared" si="68"/>
        <v>0</v>
      </c>
      <c r="N107" s="601">
        <f t="shared" si="68"/>
        <v>0</v>
      </c>
      <c r="O107" s="602">
        <f t="shared" si="68"/>
        <v>0</v>
      </c>
      <c r="P107" s="597">
        <f t="shared" si="68"/>
        <v>0</v>
      </c>
      <c r="Q107" s="463" t="s">
        <v>1318</v>
      </c>
      <c r="R107" s="134"/>
      <c r="S107" s="134"/>
      <c r="T107" s="134"/>
    </row>
    <row r="108" spans="1:20" ht="26.25">
      <c r="A108" s="561"/>
      <c r="B108" s="606" t="s">
        <v>501</v>
      </c>
      <c r="C108" s="664" t="s">
        <v>597</v>
      </c>
      <c r="D108" s="682">
        <v>0.86877870218579234</v>
      </c>
      <c r="E108" s="597">
        <f>IFERROR($D108*E126/100, 0)</f>
        <v>9.3817491216990076E-4</v>
      </c>
      <c r="F108" s="597">
        <f t="shared" si="60"/>
        <v>0.55169438202131382</v>
      </c>
      <c r="G108" s="598">
        <f t="shared" si="67"/>
        <v>0.12648651500417618</v>
      </c>
      <c r="H108" s="599">
        <f t="shared" si="67"/>
        <v>6.5119255453031044E-2</v>
      </c>
      <c r="I108" s="600">
        <f t="shared" si="67"/>
        <v>0.36008861156410665</v>
      </c>
      <c r="J108" s="683">
        <f t="shared" si="56"/>
        <v>0.26646411819145649</v>
      </c>
      <c r="K108" s="598">
        <f t="shared" si="68"/>
        <v>0.14782342267690854</v>
      </c>
      <c r="L108" s="599">
        <f t="shared" si="68"/>
        <v>0.11085647861228196</v>
      </c>
      <c r="M108" s="600">
        <f t="shared" si="68"/>
        <v>7.7842169022659842E-3</v>
      </c>
      <c r="N108" s="601">
        <f t="shared" si="68"/>
        <v>4.8377534738220554E-2</v>
      </c>
      <c r="O108" s="602">
        <f t="shared" si="68"/>
        <v>0</v>
      </c>
      <c r="P108" s="597">
        <f t="shared" si="68"/>
        <v>1.3044923226313762E-3</v>
      </c>
      <c r="Q108" s="463" t="s">
        <v>1320</v>
      </c>
      <c r="R108" s="134"/>
      <c r="S108" s="134"/>
      <c r="T108" s="134"/>
    </row>
    <row r="109" spans="1:20">
      <c r="A109" s="561"/>
      <c r="B109" s="585" t="s">
        <v>174</v>
      </c>
      <c r="C109" s="616" t="s">
        <v>37</v>
      </c>
      <c r="D109" s="617">
        <f>D110+D111</f>
        <v>0</v>
      </c>
      <c r="E109" s="618">
        <f>E110+E111</f>
        <v>0</v>
      </c>
      <c r="F109" s="618">
        <f t="shared" si="60"/>
        <v>0</v>
      </c>
      <c r="G109" s="619">
        <f>G110+G111</f>
        <v>0</v>
      </c>
      <c r="H109" s="620">
        <f>H110+H111</f>
        <v>0</v>
      </c>
      <c r="I109" s="621">
        <f>I110+I111</f>
        <v>0</v>
      </c>
      <c r="J109" s="622">
        <f t="shared" si="56"/>
        <v>0</v>
      </c>
      <c r="K109" s="619">
        <f t="shared" ref="K109:P109" si="69">K110+K111</f>
        <v>0</v>
      </c>
      <c r="L109" s="620">
        <f t="shared" si="69"/>
        <v>0</v>
      </c>
      <c r="M109" s="621">
        <f t="shared" si="69"/>
        <v>0</v>
      </c>
      <c r="N109" s="623">
        <f t="shared" si="69"/>
        <v>0</v>
      </c>
      <c r="O109" s="624">
        <f t="shared" si="69"/>
        <v>0</v>
      </c>
      <c r="P109" s="618">
        <f t="shared" si="69"/>
        <v>0</v>
      </c>
      <c r="Q109" s="463"/>
      <c r="R109" s="134"/>
      <c r="S109" s="134"/>
      <c r="T109" s="134"/>
    </row>
    <row r="110" spans="1:20">
      <c r="A110" s="561"/>
      <c r="B110" s="625" t="s">
        <v>645</v>
      </c>
      <c r="C110" s="626" t="s">
        <v>39</v>
      </c>
      <c r="D110" s="684">
        <v>0</v>
      </c>
      <c r="E110" s="597">
        <f>IFERROR($D110*E127/100, 0)</f>
        <v>0</v>
      </c>
      <c r="F110" s="597">
        <f t="shared" si="60"/>
        <v>0</v>
      </c>
      <c r="G110" s="598">
        <f t="shared" ref="G110:I111" si="70">IFERROR($D110*G127/100, 0)</f>
        <v>0</v>
      </c>
      <c r="H110" s="599">
        <f t="shared" si="70"/>
        <v>0</v>
      </c>
      <c r="I110" s="600">
        <f t="shared" si="70"/>
        <v>0</v>
      </c>
      <c r="J110" s="683">
        <f t="shared" si="56"/>
        <v>0</v>
      </c>
      <c r="K110" s="598">
        <f t="shared" ref="K110:P111" si="71">IFERROR($D110*K127/100, 0)</f>
        <v>0</v>
      </c>
      <c r="L110" s="599">
        <f t="shared" si="71"/>
        <v>0</v>
      </c>
      <c r="M110" s="600">
        <f t="shared" si="71"/>
        <v>0</v>
      </c>
      <c r="N110" s="601">
        <f t="shared" si="71"/>
        <v>0</v>
      </c>
      <c r="O110" s="602">
        <f t="shared" si="71"/>
        <v>0</v>
      </c>
      <c r="P110" s="597">
        <f t="shared" si="71"/>
        <v>0</v>
      </c>
      <c r="Q110" s="134" t="s">
        <v>1322</v>
      </c>
      <c r="R110" s="134"/>
      <c r="S110" s="134"/>
      <c r="T110" s="134"/>
    </row>
    <row r="111" spans="1:20">
      <c r="A111" s="561"/>
      <c r="B111" s="625" t="s">
        <v>646</v>
      </c>
      <c r="C111" s="635" t="s">
        <v>647</v>
      </c>
      <c r="D111" s="685">
        <v>0</v>
      </c>
      <c r="E111" s="597">
        <f>IFERROR($D111*E128/100, 0)</f>
        <v>0</v>
      </c>
      <c r="F111" s="597">
        <f t="shared" si="60"/>
        <v>0</v>
      </c>
      <c r="G111" s="598">
        <f t="shared" si="70"/>
        <v>0</v>
      </c>
      <c r="H111" s="599">
        <f t="shared" si="70"/>
        <v>0</v>
      </c>
      <c r="I111" s="600">
        <f t="shared" si="70"/>
        <v>0</v>
      </c>
      <c r="J111" s="683">
        <f t="shared" si="56"/>
        <v>0</v>
      </c>
      <c r="K111" s="598">
        <f t="shared" si="71"/>
        <v>0</v>
      </c>
      <c r="L111" s="599">
        <f t="shared" si="71"/>
        <v>0</v>
      </c>
      <c r="M111" s="600">
        <f t="shared" si="71"/>
        <v>0</v>
      </c>
      <c r="N111" s="601">
        <f t="shared" si="71"/>
        <v>0</v>
      </c>
      <c r="O111" s="602">
        <f t="shared" si="71"/>
        <v>0</v>
      </c>
      <c r="P111" s="597">
        <f t="shared" si="71"/>
        <v>0</v>
      </c>
      <c r="Q111" s="134" t="s">
        <v>1324</v>
      </c>
      <c r="R111" s="134"/>
      <c r="S111" s="134"/>
      <c r="T111" s="134"/>
    </row>
    <row r="112" spans="1:20">
      <c r="A112" s="561"/>
      <c r="B112" s="638" t="s">
        <v>176</v>
      </c>
      <c r="C112" s="639" t="s">
        <v>598</v>
      </c>
      <c r="D112" s="617">
        <f>D113+D114+D115</f>
        <v>0</v>
      </c>
      <c r="E112" s="618">
        <f t="shared" ref="E112:P112" si="72">E113+E114+E115</f>
        <v>0</v>
      </c>
      <c r="F112" s="618">
        <f t="shared" si="72"/>
        <v>0</v>
      </c>
      <c r="G112" s="619">
        <f t="shared" si="72"/>
        <v>0</v>
      </c>
      <c r="H112" s="620">
        <f t="shared" si="72"/>
        <v>0</v>
      </c>
      <c r="I112" s="621">
        <f t="shared" si="72"/>
        <v>0</v>
      </c>
      <c r="J112" s="622">
        <f t="shared" si="72"/>
        <v>0</v>
      </c>
      <c r="K112" s="619">
        <f t="shared" si="72"/>
        <v>0</v>
      </c>
      <c r="L112" s="620">
        <f t="shared" si="72"/>
        <v>0</v>
      </c>
      <c r="M112" s="621">
        <f t="shared" si="72"/>
        <v>0</v>
      </c>
      <c r="N112" s="623">
        <f t="shared" si="72"/>
        <v>0</v>
      </c>
      <c r="O112" s="624">
        <f t="shared" si="72"/>
        <v>0</v>
      </c>
      <c r="P112" s="618">
        <f t="shared" si="72"/>
        <v>0</v>
      </c>
      <c r="R112" s="134"/>
      <c r="S112" s="134"/>
      <c r="T112" s="134"/>
    </row>
    <row r="113" spans="1:20">
      <c r="A113" s="561"/>
      <c r="B113" s="640" t="s">
        <v>505</v>
      </c>
      <c r="C113" s="635" t="s">
        <v>1342</v>
      </c>
      <c r="D113" s="685">
        <v>0</v>
      </c>
      <c r="E113" s="597">
        <f>IFERROR($D113*E129/100, 0)</f>
        <v>0</v>
      </c>
      <c r="F113" s="597">
        <f>SUM(G113:I113)</f>
        <v>0</v>
      </c>
      <c r="G113" s="598">
        <f t="shared" ref="G113:I115" si="73">IFERROR($D113*G129/100, 0)</f>
        <v>0</v>
      </c>
      <c r="H113" s="599">
        <f t="shared" si="73"/>
        <v>0</v>
      </c>
      <c r="I113" s="600">
        <f t="shared" si="73"/>
        <v>0</v>
      </c>
      <c r="J113" s="683">
        <f t="shared" si="56"/>
        <v>0</v>
      </c>
      <c r="K113" s="598">
        <f t="shared" ref="K113:P115" si="74">IFERROR($D113*K129/100, 0)</f>
        <v>0</v>
      </c>
      <c r="L113" s="599">
        <f t="shared" si="74"/>
        <v>0</v>
      </c>
      <c r="M113" s="600">
        <f t="shared" si="74"/>
        <v>0</v>
      </c>
      <c r="N113" s="601">
        <f t="shared" si="74"/>
        <v>0</v>
      </c>
      <c r="O113" s="602">
        <f t="shared" si="74"/>
        <v>0</v>
      </c>
      <c r="P113" s="597">
        <f t="shared" si="74"/>
        <v>0</v>
      </c>
      <c r="Q113" s="134" t="s">
        <v>1326</v>
      </c>
      <c r="R113" s="134"/>
      <c r="S113" s="134"/>
      <c r="T113" s="134"/>
    </row>
    <row r="114" spans="1:20">
      <c r="A114" s="561"/>
      <c r="B114" s="625" t="s">
        <v>506</v>
      </c>
      <c r="C114" s="635" t="s">
        <v>1343</v>
      </c>
      <c r="D114" s="685">
        <v>0</v>
      </c>
      <c r="E114" s="597">
        <f>IFERROR($D114*E130/100, 0)</f>
        <v>0</v>
      </c>
      <c r="F114" s="597">
        <f>SUM(G114:I114)</f>
        <v>0</v>
      </c>
      <c r="G114" s="598">
        <f t="shared" si="73"/>
        <v>0</v>
      </c>
      <c r="H114" s="599">
        <f t="shared" si="73"/>
        <v>0</v>
      </c>
      <c r="I114" s="600">
        <f t="shared" si="73"/>
        <v>0</v>
      </c>
      <c r="J114" s="683">
        <f t="shared" si="56"/>
        <v>0</v>
      </c>
      <c r="K114" s="598">
        <f t="shared" si="74"/>
        <v>0</v>
      </c>
      <c r="L114" s="599">
        <f t="shared" si="74"/>
        <v>0</v>
      </c>
      <c r="M114" s="600">
        <f t="shared" si="74"/>
        <v>0</v>
      </c>
      <c r="N114" s="601">
        <f t="shared" si="74"/>
        <v>0</v>
      </c>
      <c r="O114" s="602">
        <f t="shared" si="74"/>
        <v>0</v>
      </c>
      <c r="P114" s="597">
        <f t="shared" si="74"/>
        <v>0</v>
      </c>
      <c r="Q114" s="134" t="s">
        <v>1328</v>
      </c>
      <c r="R114" s="134"/>
      <c r="S114" s="134"/>
      <c r="T114" s="134"/>
    </row>
    <row r="115" spans="1:20" ht="15.75" thickBot="1">
      <c r="A115" s="561"/>
      <c r="B115" s="686" t="s">
        <v>507</v>
      </c>
      <c r="C115" s="642" t="s">
        <v>1344</v>
      </c>
      <c r="D115" s="682">
        <v>0</v>
      </c>
      <c r="E115" s="597">
        <f>IFERROR($D115*E131/100, 0)</f>
        <v>0</v>
      </c>
      <c r="F115" s="597">
        <f>SUM(G115:I115)</f>
        <v>0</v>
      </c>
      <c r="G115" s="598">
        <f t="shared" si="73"/>
        <v>0</v>
      </c>
      <c r="H115" s="599">
        <f t="shared" si="73"/>
        <v>0</v>
      </c>
      <c r="I115" s="600">
        <f t="shared" si="73"/>
        <v>0</v>
      </c>
      <c r="J115" s="683">
        <f t="shared" si="56"/>
        <v>0</v>
      </c>
      <c r="K115" s="598">
        <f t="shared" si="74"/>
        <v>0</v>
      </c>
      <c r="L115" s="599">
        <f t="shared" si="74"/>
        <v>0</v>
      </c>
      <c r="M115" s="600">
        <f t="shared" si="74"/>
        <v>0</v>
      </c>
      <c r="N115" s="601">
        <f t="shared" si="74"/>
        <v>0</v>
      </c>
      <c r="O115" s="602">
        <f t="shared" si="74"/>
        <v>0</v>
      </c>
      <c r="P115" s="597">
        <f t="shared" si="74"/>
        <v>0</v>
      </c>
      <c r="Q115" s="134" t="s">
        <v>1330</v>
      </c>
      <c r="R115" s="134"/>
      <c r="S115" s="134"/>
      <c r="T115" s="134"/>
    </row>
    <row r="116" spans="1:20" ht="64.5" thickBot="1">
      <c r="A116" s="561"/>
      <c r="B116" s="694" t="s">
        <v>76</v>
      </c>
      <c r="C116" s="570" t="s">
        <v>648</v>
      </c>
      <c r="D116" s="695" t="s">
        <v>252</v>
      </c>
      <c r="E116" s="566" t="s">
        <v>253</v>
      </c>
      <c r="F116" s="566" t="s">
        <v>254</v>
      </c>
      <c r="G116" s="696" t="s">
        <v>255</v>
      </c>
      <c r="H116" s="697" t="s">
        <v>256</v>
      </c>
      <c r="I116" s="698" t="s">
        <v>257</v>
      </c>
      <c r="J116" s="570" t="s">
        <v>258</v>
      </c>
      <c r="K116" s="696" t="s">
        <v>259</v>
      </c>
      <c r="L116" s="697" t="s">
        <v>260</v>
      </c>
      <c r="M116" s="698" t="s">
        <v>261</v>
      </c>
      <c r="N116" s="572" t="s">
        <v>615</v>
      </c>
      <c r="O116" s="573" t="s">
        <v>453</v>
      </c>
      <c r="P116" s="574" t="s">
        <v>454</v>
      </c>
      <c r="R116" s="134"/>
      <c r="S116" s="134"/>
      <c r="T116" s="134"/>
    </row>
    <row r="117" spans="1:20" s="133" customFormat="1">
      <c r="A117" s="561"/>
      <c r="B117" s="843" t="s">
        <v>209</v>
      </c>
      <c r="C117" s="700" t="s">
        <v>649</v>
      </c>
      <c r="D117" s="701">
        <f t="shared" ref="D117:D132" si="75">E117+F117+J117+N117+O117+P117</f>
        <v>0</v>
      </c>
      <c r="E117" s="865">
        <f>IF($D$33+$D$56=0,0,(E33+E56)/($D$33+$D$56)*100)</f>
        <v>0</v>
      </c>
      <c r="F117" s="703">
        <f t="shared" ref="F117:F132" si="76">SUM(G117:I117)</f>
        <v>0</v>
      </c>
      <c r="G117" s="866">
        <f>IF($D$33+$D$56=0,0,(G33+G56)/($D$33+$D$56)*100)</f>
        <v>0</v>
      </c>
      <c r="H117" s="867">
        <f>IF($D$33+$D$56=0,0,(H33+H56)/($D$33+$D$56)*100)</f>
        <v>0</v>
      </c>
      <c r="I117" s="868">
        <f>IF($D$33+$D$56=0,0,(I33+I56)/($D$33+$D$56)*100)</f>
        <v>0</v>
      </c>
      <c r="J117" s="703">
        <f t="shared" ref="J117:J132" si="77">SUM(K117:M117)</f>
        <v>0</v>
      </c>
      <c r="K117" s="866">
        <f t="shared" ref="K117:P117" si="78">IF($D$33+$D$56=0,0,(K33+K56)/($D$33+$D$56)*100)</f>
        <v>0</v>
      </c>
      <c r="L117" s="867">
        <f t="shared" si="78"/>
        <v>0</v>
      </c>
      <c r="M117" s="868">
        <f t="shared" si="78"/>
        <v>0</v>
      </c>
      <c r="N117" s="869">
        <f t="shared" si="78"/>
        <v>0</v>
      </c>
      <c r="O117" s="870">
        <f t="shared" si="78"/>
        <v>0</v>
      </c>
      <c r="P117" s="871">
        <f t="shared" si="78"/>
        <v>0</v>
      </c>
      <c r="Q117" s="134"/>
      <c r="R117" s="134"/>
      <c r="S117" s="134"/>
      <c r="T117" s="134"/>
    </row>
    <row r="118" spans="1:20" s="133" customFormat="1">
      <c r="A118" s="561"/>
      <c r="B118" s="844" t="s">
        <v>211</v>
      </c>
      <c r="C118" s="711" t="s">
        <v>650</v>
      </c>
      <c r="D118" s="712">
        <f t="shared" si="75"/>
        <v>0</v>
      </c>
      <c r="E118" s="865">
        <f>IF($D$34+$D$57=0,0,(E34+E57)/($D$34+$D$57)*100)</f>
        <v>0</v>
      </c>
      <c r="F118" s="714">
        <f t="shared" si="76"/>
        <v>0</v>
      </c>
      <c r="G118" s="872">
        <f>IF($D$34+$D$57=0,0,(G34+G57)/($D$34+$D$57)*100)</f>
        <v>0</v>
      </c>
      <c r="H118" s="873">
        <f>IF($D$34+$D$57=0,0,(H34+H57)/($D$34+$D$57)*100)</f>
        <v>0</v>
      </c>
      <c r="I118" s="874">
        <f>IF($D$34+$D$57=0,0,(I34+I57)/($D$34+$D$57)*100)</f>
        <v>0</v>
      </c>
      <c r="J118" s="714">
        <f t="shared" si="77"/>
        <v>0</v>
      </c>
      <c r="K118" s="872">
        <f t="shared" ref="K118:P118" si="79">IF($D$34+$D$57=0,0,(K34+K57)/($D$34+$D$57)*100)</f>
        <v>0</v>
      </c>
      <c r="L118" s="873">
        <f t="shared" si="79"/>
        <v>0</v>
      </c>
      <c r="M118" s="874">
        <f t="shared" si="79"/>
        <v>0</v>
      </c>
      <c r="N118" s="875">
        <f t="shared" si="79"/>
        <v>0</v>
      </c>
      <c r="O118" s="876">
        <f t="shared" si="79"/>
        <v>0</v>
      </c>
      <c r="P118" s="877">
        <f t="shared" si="79"/>
        <v>0</v>
      </c>
      <c r="Q118" s="134"/>
      <c r="R118" s="134"/>
      <c r="S118" s="134"/>
      <c r="T118" s="134"/>
    </row>
    <row r="119" spans="1:20" s="133" customFormat="1">
      <c r="A119" s="561"/>
      <c r="B119" s="844" t="s">
        <v>219</v>
      </c>
      <c r="C119" s="711" t="s">
        <v>651</v>
      </c>
      <c r="D119" s="712">
        <f t="shared" si="75"/>
        <v>100</v>
      </c>
      <c r="E119" s="865">
        <f>IF($D$35+$D$58=0,0,(E35+E58)/($D$35+$D$58)*100)</f>
        <v>100</v>
      </c>
      <c r="F119" s="714">
        <f t="shared" si="76"/>
        <v>0</v>
      </c>
      <c r="G119" s="872">
        <f>IF($D$35+$D$58=0,0,(G35+G58)/($D$35+$D$58)*100)</f>
        <v>0</v>
      </c>
      <c r="H119" s="873">
        <f>IF($D$35+$D$58=0,0,(H35+H58)/($D$35+$D$58)*100)</f>
        <v>0</v>
      </c>
      <c r="I119" s="874">
        <f>IF($D$35+$D$58=0,0,(I35+I58)/($D$35+$D$58)*100)</f>
        <v>0</v>
      </c>
      <c r="J119" s="714">
        <f t="shared" si="77"/>
        <v>0</v>
      </c>
      <c r="K119" s="872">
        <f t="shared" ref="K119:P119" si="80">IF($D$35+$D$58=0,0,(K35+K58)/($D$35+$D$58)*100)</f>
        <v>0</v>
      </c>
      <c r="L119" s="873">
        <f t="shared" si="80"/>
        <v>0</v>
      </c>
      <c r="M119" s="874">
        <f t="shared" si="80"/>
        <v>0</v>
      </c>
      <c r="N119" s="875">
        <f t="shared" si="80"/>
        <v>0</v>
      </c>
      <c r="O119" s="876">
        <f t="shared" si="80"/>
        <v>0</v>
      </c>
      <c r="P119" s="877">
        <f t="shared" si="80"/>
        <v>0</v>
      </c>
      <c r="Q119" s="134"/>
      <c r="R119" s="134"/>
      <c r="S119" s="134"/>
      <c r="T119" s="134"/>
    </row>
    <row r="120" spans="1:20" s="133" customFormat="1">
      <c r="A120" s="561"/>
      <c r="B120" s="845" t="s">
        <v>221</v>
      </c>
      <c r="C120" s="711" t="s">
        <v>652</v>
      </c>
      <c r="D120" s="712">
        <f t="shared" si="75"/>
        <v>100.00000000000003</v>
      </c>
      <c r="E120" s="865">
        <f>IF($D$37+$D$60=0,0,(E37+E60)/($D$37+$D$60)*100)</f>
        <v>5.9878540506440705E-4</v>
      </c>
      <c r="F120" s="714">
        <f t="shared" si="76"/>
        <v>65.977895747026395</v>
      </c>
      <c r="G120" s="872">
        <f>IF($D$37+$D$60=0,0,(G37+G60)/($D$37+$D$60)*100)</f>
        <v>33.095435515112996</v>
      </c>
      <c r="H120" s="873">
        <f>IF($D$37+$D$60=0,0,(H37+H60)/($D$37+$D$60)*100)</f>
        <v>23.888959617707734</v>
      </c>
      <c r="I120" s="874">
        <f>IF($D$37+$D$60=0,0,(I37+I60)/($D$37+$D$60)*100)</f>
        <v>8.9935006142056579</v>
      </c>
      <c r="J120" s="714">
        <f t="shared" si="77"/>
        <v>34.018292804095999</v>
      </c>
      <c r="K120" s="872">
        <f t="shared" ref="K120:P120" si="81">IF($D$37+$D$60=0,0,(K37+K60)/($D$37+$D$60)*100)</f>
        <v>6.7404174754975399</v>
      </c>
      <c r="L120" s="873">
        <f t="shared" si="81"/>
        <v>27.272907091428106</v>
      </c>
      <c r="M120" s="874">
        <f t="shared" si="81"/>
        <v>4.9682371703502074E-3</v>
      </c>
      <c r="N120" s="875">
        <f t="shared" si="81"/>
        <v>2.3800778281668146E-3</v>
      </c>
      <c r="O120" s="876">
        <f t="shared" si="81"/>
        <v>0</v>
      </c>
      <c r="P120" s="877">
        <f t="shared" si="81"/>
        <v>8.3258564440143645E-4</v>
      </c>
      <c r="Q120" s="134"/>
      <c r="R120" s="134"/>
      <c r="S120" s="134"/>
      <c r="T120" s="134"/>
    </row>
    <row r="121" spans="1:20" s="133" customFormat="1">
      <c r="A121" s="561"/>
      <c r="B121" s="844" t="s">
        <v>653</v>
      </c>
      <c r="C121" s="711" t="s">
        <v>654</v>
      </c>
      <c r="D121" s="712">
        <f t="shared" si="75"/>
        <v>100.00000000000001</v>
      </c>
      <c r="E121" s="865">
        <f>IF($D$38+$D$61=0,0,(E38+E61)/($D$38+$D$61)*100)</f>
        <v>1.6878306582609063E-3</v>
      </c>
      <c r="F121" s="714">
        <f t="shared" si="76"/>
        <v>0.33614766621357084</v>
      </c>
      <c r="G121" s="872">
        <f>IF($D$38+$D$61=0,0,(G38+G61)/($D$38+$D$61)*100)</f>
        <v>2.8381941674457282E-2</v>
      </c>
      <c r="H121" s="873">
        <f>IF($D$38+$D$61=0,0,(H38+H61)/($D$38+$D$61)*100)</f>
        <v>4.469329991547636E-2</v>
      </c>
      <c r="I121" s="874">
        <f>IF($D$38+$D$61=0,0,(I38+I61)/($D$38+$D$61)*100)</f>
        <v>0.26307242462363717</v>
      </c>
      <c r="J121" s="714">
        <f t="shared" si="77"/>
        <v>99.653108784906237</v>
      </c>
      <c r="K121" s="872">
        <f t="shared" ref="K121:P121" si="82">IF($D$38+$D$61=0,0,(K38+K61)/($D$38+$D$61)*100)</f>
        <v>1.320409064225059</v>
      </c>
      <c r="L121" s="873">
        <f t="shared" si="82"/>
        <v>98.318695466498113</v>
      </c>
      <c r="M121" s="874">
        <f t="shared" si="82"/>
        <v>1.400425418305999E-2</v>
      </c>
      <c r="N121" s="875">
        <f t="shared" si="82"/>
        <v>6.7088614609684483E-3</v>
      </c>
      <c r="O121" s="876">
        <f t="shared" si="82"/>
        <v>0</v>
      </c>
      <c r="P121" s="877">
        <f t="shared" si="82"/>
        <v>2.3468567609751666E-3</v>
      </c>
      <c r="Q121" s="134"/>
      <c r="R121" s="134"/>
      <c r="S121" s="134"/>
      <c r="T121" s="134"/>
    </row>
    <row r="122" spans="1:20" s="133" customFormat="1">
      <c r="A122" s="561"/>
      <c r="B122" s="844" t="s">
        <v>655</v>
      </c>
      <c r="C122" s="711" t="s">
        <v>656</v>
      </c>
      <c r="D122" s="712">
        <f t="shared" si="75"/>
        <v>100</v>
      </c>
      <c r="E122" s="865">
        <f>IF($D$39+$D$62=0,0,(E39+E62)/($D$39+$D$62)*100)</f>
        <v>0</v>
      </c>
      <c r="F122" s="714">
        <f t="shared" si="76"/>
        <v>44.641799463673586</v>
      </c>
      <c r="G122" s="872">
        <f>IF($D$39+$D$62=0,0,(G39+G62)/($D$39+$D$62)*100)</f>
        <v>0</v>
      </c>
      <c r="H122" s="873">
        <f>IF($D$39+$D$62=0,0,(H39+H62)/($D$39+$D$62)*100)</f>
        <v>0</v>
      </c>
      <c r="I122" s="874">
        <f>IF($D$39+$D$62=0,0,(I39+I62)/($D$39+$D$62)*100)</f>
        <v>44.641799463673586</v>
      </c>
      <c r="J122" s="714">
        <f t="shared" si="77"/>
        <v>55.358200536326422</v>
      </c>
      <c r="K122" s="872">
        <f t="shared" ref="K122:P122" si="83">IF($D$39+$D$62=0,0,(K39+K62)/($D$39+$D$62)*100)</f>
        <v>55.358200536326422</v>
      </c>
      <c r="L122" s="873">
        <f t="shared" si="83"/>
        <v>0</v>
      </c>
      <c r="M122" s="874">
        <f t="shared" si="83"/>
        <v>0</v>
      </c>
      <c r="N122" s="875">
        <f t="shared" si="83"/>
        <v>0</v>
      </c>
      <c r="O122" s="876">
        <f t="shared" si="83"/>
        <v>0</v>
      </c>
      <c r="P122" s="877">
        <f t="shared" si="83"/>
        <v>0</v>
      </c>
      <c r="Q122" s="134"/>
      <c r="R122" s="134"/>
      <c r="S122" s="134"/>
      <c r="T122" s="134"/>
    </row>
    <row r="123" spans="1:20" s="133" customFormat="1">
      <c r="A123" s="561"/>
      <c r="B123" s="844" t="s">
        <v>657</v>
      </c>
      <c r="C123" s="711" t="s">
        <v>658</v>
      </c>
      <c r="D123" s="712">
        <f t="shared" si="75"/>
        <v>100</v>
      </c>
      <c r="E123" s="865">
        <f>IF($D$40+$D$63=0,0,(E40+E63)/($D$40+$D$63)*100)</f>
        <v>0</v>
      </c>
      <c r="F123" s="714">
        <f t="shared" si="76"/>
        <v>69.262432151614846</v>
      </c>
      <c r="G123" s="872">
        <f>IF($D$40+$D$63=0,0,(G40+G63)/($D$40+$D$63)*100)</f>
        <v>21.181296151356296</v>
      </c>
      <c r="H123" s="873">
        <f>IF($D$40+$D$63=0,0,(H40+H63)/($D$40+$D$63)*100)</f>
        <v>48.081136000258546</v>
      </c>
      <c r="I123" s="874">
        <f>IF($D$40+$D$63=0,0,(I40+I63)/($D$40+$D$63)*100)</f>
        <v>0</v>
      </c>
      <c r="J123" s="714">
        <f t="shared" si="77"/>
        <v>30.737567848385154</v>
      </c>
      <c r="K123" s="872">
        <f t="shared" ref="K123:P123" si="84">IF($D$40+$D$63=0,0,(K40+K63)/($D$40+$D$63)*100)</f>
        <v>12.988551786175037</v>
      </c>
      <c r="L123" s="873">
        <f t="shared" si="84"/>
        <v>16.543664912853277</v>
      </c>
      <c r="M123" s="874">
        <f t="shared" si="84"/>
        <v>1.2053511493568394</v>
      </c>
      <c r="N123" s="875">
        <f t="shared" si="84"/>
        <v>0</v>
      </c>
      <c r="O123" s="876">
        <f t="shared" si="84"/>
        <v>0</v>
      </c>
      <c r="P123" s="877">
        <f t="shared" si="84"/>
        <v>0</v>
      </c>
      <c r="Q123" s="134"/>
      <c r="R123" s="134"/>
      <c r="S123" s="134"/>
      <c r="T123" s="134"/>
    </row>
    <row r="124" spans="1:20" s="133" customFormat="1">
      <c r="A124" s="561"/>
      <c r="B124" s="845" t="s">
        <v>659</v>
      </c>
      <c r="C124" s="711" t="s">
        <v>660</v>
      </c>
      <c r="D124" s="712">
        <f t="shared" si="75"/>
        <v>100.00000000000001</v>
      </c>
      <c r="E124" s="865">
        <f>IF($D$42+$D$65=0,0,(E42+E65)/($D$42+$D$65)*100)</f>
        <v>3.2005153550638726E-5</v>
      </c>
      <c r="F124" s="714">
        <f t="shared" si="76"/>
        <v>49.967301706739505</v>
      </c>
      <c r="G124" s="872">
        <f>IF($D$42+$D$65=0,0,(G42+G65)/($D$42+$D$65)*100)</f>
        <v>18.218752794471214</v>
      </c>
      <c r="H124" s="873">
        <f>IF($D$42+$D$65=0,0,(H42+H65)/($D$42+$D$65)*100)</f>
        <v>28.783563382223381</v>
      </c>
      <c r="I124" s="874">
        <f>IF($D$42+$D$65=0,0,(I42+I65)/($D$42+$D$65)*100)</f>
        <v>2.9649855300449137</v>
      </c>
      <c r="J124" s="714">
        <f t="shared" si="77"/>
        <v>50.032494570849181</v>
      </c>
      <c r="K124" s="872">
        <f t="shared" ref="K124:P124" si="85">IF($D$42+$D$65=0,0,(K42+K65)/($D$42+$D$65)*100)</f>
        <v>36.935555626458012</v>
      </c>
      <c r="L124" s="873">
        <f t="shared" si="85"/>
        <v>13.096673391503325</v>
      </c>
      <c r="M124" s="874">
        <f t="shared" si="85"/>
        <v>2.6555288784292554E-4</v>
      </c>
      <c r="N124" s="875">
        <f t="shared" si="85"/>
        <v>1.27215452662471E-4</v>
      </c>
      <c r="O124" s="876">
        <f t="shared" si="85"/>
        <v>0</v>
      </c>
      <c r="P124" s="877">
        <f t="shared" si="85"/>
        <v>4.4501805100375202E-5</v>
      </c>
      <c r="Q124" s="134"/>
      <c r="R124" s="134"/>
      <c r="S124" s="134"/>
      <c r="T124" s="134"/>
    </row>
    <row r="125" spans="1:20" s="133" customFormat="1">
      <c r="A125" s="561"/>
      <c r="B125" s="845" t="s">
        <v>661</v>
      </c>
      <c r="C125" s="711" t="s">
        <v>662</v>
      </c>
      <c r="D125" s="712">
        <f t="shared" si="75"/>
        <v>100</v>
      </c>
      <c r="E125" s="865">
        <f>IF($D$45+$D$68=0,0,(E45+E68)/($D$45+$D$68)*100)</f>
        <v>100</v>
      </c>
      <c r="F125" s="714">
        <f t="shared" si="76"/>
        <v>0</v>
      </c>
      <c r="G125" s="872">
        <f>IF($D$45+$D$68=0,0,(G45+G68)/($D$45+$D$68)*100)</f>
        <v>0</v>
      </c>
      <c r="H125" s="873">
        <f>IF($D$45+$D$68=0,0,(H45+H68)/($D$45+$D$68)*100)</f>
        <v>0</v>
      </c>
      <c r="I125" s="874">
        <f>IF($D$45+$D$68=0,0,(I45+I68)/($D$45+$D$68)*100)</f>
        <v>0</v>
      </c>
      <c r="J125" s="714">
        <f t="shared" si="77"/>
        <v>0</v>
      </c>
      <c r="K125" s="872">
        <f t="shared" ref="K125:P125" si="86">IF($D$45+$D$68=0,0,(K45+K68)/($D$45+$D$68)*100)</f>
        <v>0</v>
      </c>
      <c r="L125" s="873">
        <f t="shared" si="86"/>
        <v>0</v>
      </c>
      <c r="M125" s="874">
        <f t="shared" si="86"/>
        <v>0</v>
      </c>
      <c r="N125" s="875">
        <f t="shared" si="86"/>
        <v>0</v>
      </c>
      <c r="O125" s="876">
        <f t="shared" si="86"/>
        <v>0</v>
      </c>
      <c r="P125" s="877">
        <f t="shared" si="86"/>
        <v>0</v>
      </c>
      <c r="Q125" s="134"/>
      <c r="R125" s="134"/>
      <c r="S125" s="134"/>
      <c r="T125" s="134"/>
    </row>
    <row r="126" spans="1:20" s="133" customFormat="1">
      <c r="A126" s="561"/>
      <c r="B126" s="845" t="s">
        <v>663</v>
      </c>
      <c r="C126" s="711" t="s">
        <v>664</v>
      </c>
      <c r="D126" s="712">
        <f t="shared" si="75"/>
        <v>99.999999999999986</v>
      </c>
      <c r="E126" s="865">
        <f>IF($D$46+$D$69=0,0,(E46+E69)/($D$46+$D$69)*100)</f>
        <v>0.10798778904334463</v>
      </c>
      <c r="F126" s="714">
        <f t="shared" si="76"/>
        <v>63.502291277777147</v>
      </c>
      <c r="G126" s="872">
        <f>IF($D$46+$D$69=0,0,(G46+G69)/($D$46+$D$69)*100)</f>
        <v>14.559117838172611</v>
      </c>
      <c r="H126" s="873">
        <f>IF($D$46+$D$69=0,0,(H46+H69)/($D$46+$D$69)*100)</f>
        <v>7.4954939950985349</v>
      </c>
      <c r="I126" s="874">
        <f>IF($D$46+$D$69=0,0,(I46+I69)/($D$46+$D$69)*100)</f>
        <v>41.447679444506001</v>
      </c>
      <c r="J126" s="714">
        <f t="shared" si="77"/>
        <v>30.67111538543125</v>
      </c>
      <c r="K126" s="872">
        <f t="shared" ref="K126:P126" si="87">IF($D$46+$D$69=0,0,(K46+K69)/($D$46+$D$69)*100)</f>
        <v>17.015083623136036</v>
      </c>
      <c r="L126" s="873">
        <f t="shared" si="87"/>
        <v>12.760036397459338</v>
      </c>
      <c r="M126" s="874">
        <f t="shared" si="87"/>
        <v>0.89599536483587672</v>
      </c>
      <c r="N126" s="875">
        <f t="shared" si="87"/>
        <v>5.5684531189019406</v>
      </c>
      <c r="O126" s="876">
        <f t="shared" si="87"/>
        <v>0</v>
      </c>
      <c r="P126" s="877">
        <f t="shared" si="87"/>
        <v>0.15015242884630528</v>
      </c>
      <c r="Q126" s="134"/>
      <c r="R126" s="134"/>
      <c r="S126" s="134"/>
      <c r="T126" s="134"/>
    </row>
    <row r="127" spans="1:20" s="133" customFormat="1">
      <c r="A127" s="561"/>
      <c r="B127" s="845" t="s">
        <v>665</v>
      </c>
      <c r="C127" s="711" t="s">
        <v>666</v>
      </c>
      <c r="D127" s="712">
        <f t="shared" si="75"/>
        <v>100</v>
      </c>
      <c r="E127" s="865">
        <f>IF($D$48+$D$71=0,0,(E48+E71)/($D$48+$D$71)*100)</f>
        <v>0.31143710197482227</v>
      </c>
      <c r="F127" s="714">
        <f t="shared" si="76"/>
        <v>25.317487135473566</v>
      </c>
      <c r="G127" s="872">
        <f>IF($D$48+$D$71=0,0,(G48+G71)/($D$48+$D$71)*100)</f>
        <v>5.2370121494410258</v>
      </c>
      <c r="H127" s="873">
        <f>IF($D$48+$D$71=0,0,(H48+H71)/($D$48+$D$71)*100)</f>
        <v>8.2467703351883852</v>
      </c>
      <c r="I127" s="874">
        <f>IF($D$48+$D$71=0,0,(I48+I71)/($D$48+$D$71)*100)</f>
        <v>11.833704650844155</v>
      </c>
      <c r="J127" s="714">
        <f t="shared" si="77"/>
        <v>72.700122207146563</v>
      </c>
      <c r="K127" s="872">
        <f t="shared" ref="K127:P127" si="88">IF($D$48+$D$71=0,0,(K48+K71)/($D$48+$D$71)*100)</f>
        <v>36.959174363864363</v>
      </c>
      <c r="L127" s="873">
        <f t="shared" si="88"/>
        <v>33.156894569487008</v>
      </c>
      <c r="M127" s="874">
        <f t="shared" si="88"/>
        <v>2.5840532737951896</v>
      </c>
      <c r="N127" s="875">
        <f t="shared" si="88"/>
        <v>1.2379135079270531</v>
      </c>
      <c r="O127" s="876">
        <f t="shared" si="88"/>
        <v>0</v>
      </c>
      <c r="P127" s="877">
        <f t="shared" si="88"/>
        <v>0.43304004747799835</v>
      </c>
      <c r="Q127" s="134"/>
      <c r="R127" s="134"/>
      <c r="S127" s="134"/>
      <c r="T127" s="134"/>
    </row>
    <row r="128" spans="1:20" s="133" customFormat="1">
      <c r="A128" s="561"/>
      <c r="B128" s="844" t="s">
        <v>667</v>
      </c>
      <c r="C128" s="711" t="s">
        <v>668</v>
      </c>
      <c r="D128" s="712">
        <f t="shared" si="75"/>
        <v>100</v>
      </c>
      <c r="E128" s="865">
        <f>IF($D$49+$D$72=0,0,(E49+E72)/($D$49+$D$72)*100)</f>
        <v>0.16874720089312728</v>
      </c>
      <c r="F128" s="714">
        <f t="shared" si="76"/>
        <v>13.717874526408574</v>
      </c>
      <c r="G128" s="872">
        <f>IF($D$49+$D$72=0,0,(G49+G72)/($D$49+$D$72)*100)</f>
        <v>2.837591075879319</v>
      </c>
      <c r="H128" s="873">
        <f>IF($D$49+$D$72=0,0,(H49+H72)/($D$49+$D$72)*100)</f>
        <v>4.4683802978105698</v>
      </c>
      <c r="I128" s="874">
        <f>IF($D$49+$D$72=0,0,(I49+I72)/($D$49+$D$72)*100)</f>
        <v>6.4119031527186845</v>
      </c>
      <c r="J128" s="714">
        <f t="shared" si="77"/>
        <v>42.225389611376123</v>
      </c>
      <c r="K128" s="872">
        <f t="shared" ref="K128:P128" si="89">IF($D$49+$D$72=0,0,(K49+K72)/($D$49+$D$72)*100)</f>
        <v>20.025736117103165</v>
      </c>
      <c r="L128" s="873">
        <f t="shared" si="89"/>
        <v>17.965531766866356</v>
      </c>
      <c r="M128" s="874">
        <f t="shared" si="89"/>
        <v>4.2341217274066008</v>
      </c>
      <c r="N128" s="875">
        <f t="shared" si="89"/>
        <v>0.67074358862795425</v>
      </c>
      <c r="O128" s="876">
        <f t="shared" si="89"/>
        <v>0</v>
      </c>
      <c r="P128" s="877">
        <f t="shared" si="89"/>
        <v>43.217245072694226</v>
      </c>
      <c r="Q128" s="134"/>
      <c r="R128" s="134"/>
      <c r="S128" s="134"/>
      <c r="T128" s="134"/>
    </row>
    <row r="129" spans="1:20" s="133" customFormat="1">
      <c r="A129" s="561"/>
      <c r="B129" s="845" t="s">
        <v>669</v>
      </c>
      <c r="C129" s="711" t="s">
        <v>670</v>
      </c>
      <c r="D129" s="712">
        <f t="shared" si="75"/>
        <v>100</v>
      </c>
      <c r="E129" s="865">
        <f>IF($D$51+$D$74=0,0,(E51+E74)/($D$51+$D$74)*100)</f>
        <v>0</v>
      </c>
      <c r="F129" s="714">
        <f t="shared" si="76"/>
        <v>100</v>
      </c>
      <c r="G129" s="872">
        <f>IF($D$51+$D$74=0,0,(G51+G74)/($D$51+$D$74)*100)</f>
        <v>100</v>
      </c>
      <c r="H129" s="873">
        <f>IF($D$51+$D$74=0,0,(H51+H74)/($D$51+$D$74)*100)</f>
        <v>0</v>
      </c>
      <c r="I129" s="874">
        <f>IF($D$51+$D$74=0,0,(I51+I74)/($D$51+$D$74)*100)</f>
        <v>0</v>
      </c>
      <c r="J129" s="714">
        <f t="shared" si="77"/>
        <v>0</v>
      </c>
      <c r="K129" s="872">
        <f t="shared" ref="K129:P129" si="90">IF($D$51+$D$74=0,0,(K51+K74)/($D$51+$D$74)*100)</f>
        <v>0</v>
      </c>
      <c r="L129" s="873">
        <f t="shared" si="90"/>
        <v>0</v>
      </c>
      <c r="M129" s="874">
        <f t="shared" si="90"/>
        <v>0</v>
      </c>
      <c r="N129" s="875">
        <f t="shared" si="90"/>
        <v>0</v>
      </c>
      <c r="O129" s="876">
        <f t="shared" si="90"/>
        <v>0</v>
      </c>
      <c r="P129" s="877">
        <f t="shared" si="90"/>
        <v>0</v>
      </c>
      <c r="Q129" s="134"/>
      <c r="R129" s="134"/>
      <c r="S129" s="134"/>
      <c r="T129" s="134"/>
    </row>
    <row r="130" spans="1:20" s="133" customFormat="1">
      <c r="A130" s="561"/>
      <c r="B130" s="845" t="s">
        <v>671</v>
      </c>
      <c r="C130" s="731" t="s">
        <v>672</v>
      </c>
      <c r="D130" s="846">
        <f t="shared" si="75"/>
        <v>100</v>
      </c>
      <c r="E130" s="878">
        <f>IF($D$52+$D$75=0,0,(E52+E75)/($D$52+$D$75)*100)</f>
        <v>0.31143710197482227</v>
      </c>
      <c r="F130" s="848">
        <f t="shared" si="76"/>
        <v>25.317487135473563</v>
      </c>
      <c r="G130" s="879">
        <f>IF($D$52+$D$75=0,0,(G52+G75)/($D$52+$D$75)*100)</f>
        <v>5.2370121494410258</v>
      </c>
      <c r="H130" s="880">
        <f>IF($D$52+$D$75=0,0,(H52+H75)/($D$52+$D$75)*100)</f>
        <v>8.2467703351883852</v>
      </c>
      <c r="I130" s="881">
        <f>IF($D$52+$D$75=0,0,(I52+I75)/($D$52+$D$75)*100)</f>
        <v>11.833704650844153</v>
      </c>
      <c r="J130" s="848">
        <f t="shared" si="77"/>
        <v>72.700122207146563</v>
      </c>
      <c r="K130" s="879">
        <f t="shared" ref="K130:P130" si="91">IF($D$52+$D$75=0,0,(K52+K75)/($D$52+$D$75)*100)</f>
        <v>36.959174363864363</v>
      </c>
      <c r="L130" s="880">
        <f t="shared" si="91"/>
        <v>33.156894569487008</v>
      </c>
      <c r="M130" s="881">
        <f t="shared" si="91"/>
        <v>2.5840532737951905</v>
      </c>
      <c r="N130" s="882">
        <f t="shared" si="91"/>
        <v>1.2379135079270536</v>
      </c>
      <c r="O130" s="883">
        <f t="shared" si="91"/>
        <v>0</v>
      </c>
      <c r="P130" s="884">
        <f t="shared" si="91"/>
        <v>0.43304004747799835</v>
      </c>
      <c r="Q130" s="134"/>
      <c r="R130" s="134"/>
      <c r="S130" s="134"/>
      <c r="T130" s="134"/>
    </row>
    <row r="131" spans="1:20" s="133" customFormat="1" ht="15.75" thickBot="1">
      <c r="A131" s="561"/>
      <c r="B131" s="885" t="s">
        <v>673</v>
      </c>
      <c r="C131" s="809" t="s">
        <v>674</v>
      </c>
      <c r="D131" s="886">
        <f t="shared" si="75"/>
        <v>100</v>
      </c>
      <c r="E131" s="887">
        <f>IF($D$53+$D$76=0,0,(E53+E76)/($D$53+$D$76)*100)</f>
        <v>0.31143710197482227</v>
      </c>
      <c r="F131" s="888">
        <f t="shared" si="76"/>
        <v>25.317487135473566</v>
      </c>
      <c r="G131" s="889">
        <f>IF($D$53+$D$76=0,0,(G53+G76)/($D$53+$D$76)*100)</f>
        <v>5.2370121494410258</v>
      </c>
      <c r="H131" s="890">
        <f>IF($D$53+$D$76=0,0,(H53+H76)/($D$53+$D$76)*100)</f>
        <v>8.2467703351883852</v>
      </c>
      <c r="I131" s="891">
        <f>IF($D$53+$D$76=0,0,(I53+I76)/($D$53+$D$76)*100)</f>
        <v>11.833704650844155</v>
      </c>
      <c r="J131" s="888">
        <f t="shared" si="77"/>
        <v>72.700122207146563</v>
      </c>
      <c r="K131" s="889">
        <f t="shared" ref="K131:P131" si="92">IF($D$53+$D$76=0,0,(K53+K76)/($D$53+$D$76)*100)</f>
        <v>36.959174363864363</v>
      </c>
      <c r="L131" s="890">
        <f t="shared" si="92"/>
        <v>33.156894569487008</v>
      </c>
      <c r="M131" s="891">
        <f t="shared" si="92"/>
        <v>2.58405327379519</v>
      </c>
      <c r="N131" s="892">
        <f t="shared" si="92"/>
        <v>1.2379135079270533</v>
      </c>
      <c r="O131" s="893">
        <f t="shared" si="92"/>
        <v>0</v>
      </c>
      <c r="P131" s="894">
        <f t="shared" si="92"/>
        <v>0.43304004747799835</v>
      </c>
      <c r="Q131" s="134"/>
      <c r="R131" s="134"/>
      <c r="S131" s="134"/>
      <c r="T131" s="134"/>
    </row>
    <row r="132" spans="1:20" ht="26.25" thickBot="1">
      <c r="A132" s="561"/>
      <c r="B132" s="819" t="s">
        <v>78</v>
      </c>
      <c r="C132" s="570" t="s">
        <v>675</v>
      </c>
      <c r="D132" s="821">
        <f t="shared" si="75"/>
        <v>99.999999999999986</v>
      </c>
      <c r="E132" s="822">
        <f>IFERROR(E94/$D$94*100, 0)</f>
        <v>0.10798778904334463</v>
      </c>
      <c r="F132" s="823">
        <f t="shared" si="76"/>
        <v>63.502291277777147</v>
      </c>
      <c r="G132" s="824">
        <f>IFERROR(G94/$D$94*100, 0)</f>
        <v>14.559117838172607</v>
      </c>
      <c r="H132" s="825">
        <f>IFERROR(H94/$D$94*100, 0)</f>
        <v>7.4954939950985349</v>
      </c>
      <c r="I132" s="826">
        <f>IFERROR(I94/$D$94*100, 0)</f>
        <v>41.447679444506001</v>
      </c>
      <c r="J132" s="823">
        <f t="shared" si="77"/>
        <v>30.67111538543125</v>
      </c>
      <c r="K132" s="824">
        <f t="shared" ref="K132:P132" si="93">IFERROR(K94/$D$94*100, 0)</f>
        <v>17.015083623136036</v>
      </c>
      <c r="L132" s="825">
        <f t="shared" si="93"/>
        <v>12.760036397459338</v>
      </c>
      <c r="M132" s="826">
        <f t="shared" si="93"/>
        <v>0.89599536483587661</v>
      </c>
      <c r="N132" s="823">
        <f t="shared" si="93"/>
        <v>5.5684531189019406</v>
      </c>
      <c r="O132" s="823">
        <f t="shared" si="93"/>
        <v>0</v>
      </c>
      <c r="P132" s="823">
        <f t="shared" si="93"/>
        <v>0.15015242884630525</v>
      </c>
      <c r="R132" s="134"/>
      <c r="S132" s="134"/>
      <c r="T132" s="13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0A41F-9BA0-4A3F-BACB-AD445D36BACF}">
  <sheetPr codeName="Sheet102">
    <tabColor theme="0" tint="-0.14999847407452621"/>
  </sheetPr>
  <dimension ref="A1:E82"/>
  <sheetViews>
    <sheetView showGridLines="0" workbookViewId="0">
      <selection activeCell="D91" sqref="D91:K95"/>
    </sheetView>
  </sheetViews>
  <sheetFormatPr defaultRowHeight="15"/>
  <cols>
    <col min="2" max="2" width="10.42578125" customWidth="1"/>
    <col min="3" max="3" width="64.85546875" customWidth="1"/>
    <col min="4" max="4" width="16" customWidth="1"/>
    <col min="5" max="5" width="22.140625" customWidth="1"/>
  </cols>
  <sheetData>
    <row r="1" spans="1:5">
      <c r="A1" s="533"/>
      <c r="B1" s="533"/>
      <c r="C1" s="533"/>
      <c r="D1" s="533"/>
      <c r="E1" s="533"/>
    </row>
    <row r="2" spans="1:5" ht="72">
      <c r="A2" s="533"/>
      <c r="B2" s="533"/>
      <c r="C2" s="533"/>
      <c r="D2" s="533"/>
      <c r="E2" s="535" t="s">
        <v>678</v>
      </c>
    </row>
    <row r="3" spans="1:5">
      <c r="A3" s="533"/>
      <c r="B3" s="533"/>
      <c r="C3" s="28" t="s">
        <v>1251</v>
      </c>
      <c r="D3" s="533"/>
      <c r="E3" s="533"/>
    </row>
    <row r="4" spans="1:5">
      <c r="A4" s="533"/>
      <c r="B4" s="533"/>
      <c r="C4" s="28" t="s">
        <v>1252</v>
      </c>
      <c r="D4" s="533"/>
      <c r="E4" s="533"/>
    </row>
    <row r="5" spans="1:5">
      <c r="A5" s="533"/>
      <c r="B5" s="533"/>
      <c r="C5" s="533"/>
      <c r="D5" s="533"/>
      <c r="E5" s="533"/>
    </row>
    <row r="6" spans="1:5" ht="31.5">
      <c r="A6" s="533"/>
      <c r="B6" s="533"/>
      <c r="C6" s="895" t="s">
        <v>679</v>
      </c>
      <c r="D6" s="533"/>
      <c r="E6" s="533"/>
    </row>
    <row r="7" spans="1:5" ht="15.75" thickBot="1">
      <c r="A7" s="533"/>
      <c r="B7" s="533"/>
      <c r="C7" s="533"/>
      <c r="D7" s="533"/>
      <c r="E7" s="533"/>
    </row>
    <row r="8" spans="1:5" ht="15.75" thickBot="1">
      <c r="A8" s="533"/>
      <c r="B8" s="896" t="s">
        <v>2</v>
      </c>
      <c r="C8" s="897" t="s">
        <v>680</v>
      </c>
      <c r="D8" s="898" t="s">
        <v>681</v>
      </c>
      <c r="E8" s="899" t="s">
        <v>46</v>
      </c>
    </row>
    <row r="9" spans="1:5" ht="16.5" thickTop="1" thickBot="1">
      <c r="A9" s="533"/>
      <c r="B9" s="900"/>
      <c r="C9" s="901" t="s">
        <v>682</v>
      </c>
      <c r="D9" s="902"/>
      <c r="E9" s="903"/>
    </row>
    <row r="10" spans="1:5" ht="16.5" thickTop="1">
      <c r="A10" s="533"/>
      <c r="B10" s="904">
        <v>1</v>
      </c>
      <c r="C10" s="905" t="s">
        <v>683</v>
      </c>
      <c r="D10" s="906" t="s">
        <v>684</v>
      </c>
      <c r="E10" s="907">
        <v>1505.4</v>
      </c>
    </row>
    <row r="11" spans="1:5" ht="16.5" thickBot="1">
      <c r="A11" s="533"/>
      <c r="B11" s="908">
        <v>2</v>
      </c>
      <c r="C11" s="909" t="s">
        <v>685</v>
      </c>
      <c r="D11" s="910" t="s">
        <v>684</v>
      </c>
      <c r="E11" s="911">
        <v>1505.3</v>
      </c>
    </row>
    <row r="12" spans="1:5" ht="15.75">
      <c r="A12" s="533"/>
      <c r="B12" s="912">
        <v>3</v>
      </c>
      <c r="C12" s="913" t="s">
        <v>686</v>
      </c>
      <c r="D12" s="914" t="s">
        <v>684</v>
      </c>
      <c r="E12" s="915">
        <v>1462.5</v>
      </c>
    </row>
    <row r="13" spans="1:5" ht="15.75">
      <c r="A13" s="533"/>
      <c r="B13" s="916" t="s">
        <v>687</v>
      </c>
      <c r="C13" s="917" t="s">
        <v>688</v>
      </c>
      <c r="D13" s="918" t="s">
        <v>689</v>
      </c>
      <c r="E13" s="919">
        <v>0</v>
      </c>
    </row>
    <row r="14" spans="1:5" ht="15.75" thickBot="1">
      <c r="A14" s="533"/>
      <c r="B14" s="920" t="s">
        <v>690</v>
      </c>
      <c r="C14" s="921" t="s">
        <v>691</v>
      </c>
      <c r="D14" s="922" t="s">
        <v>692</v>
      </c>
      <c r="E14" s="923">
        <v>0</v>
      </c>
    </row>
    <row r="15" spans="1:5" ht="15.75">
      <c r="A15" s="533"/>
      <c r="B15" s="912" t="s">
        <v>693</v>
      </c>
      <c r="C15" s="913" t="s">
        <v>694</v>
      </c>
      <c r="D15" s="924" t="s">
        <v>689</v>
      </c>
      <c r="E15" s="925">
        <f>E16+E20+E22</f>
        <v>1161.4005299999999</v>
      </c>
    </row>
    <row r="16" spans="1:5" ht="15.75">
      <c r="A16" s="533"/>
      <c r="B16" s="926" t="s">
        <v>695</v>
      </c>
      <c r="C16" s="927" t="s">
        <v>696</v>
      </c>
      <c r="D16" s="928" t="s">
        <v>684</v>
      </c>
      <c r="E16" s="929">
        <f>E17+E19</f>
        <v>449.31786999999997</v>
      </c>
    </row>
    <row r="17" spans="1:5" ht="15.75">
      <c r="A17" s="533"/>
      <c r="B17" s="916" t="s">
        <v>697</v>
      </c>
      <c r="C17" s="917" t="s">
        <v>698</v>
      </c>
      <c r="D17" s="918" t="s">
        <v>689</v>
      </c>
      <c r="E17" s="930">
        <v>136.67598000000001</v>
      </c>
    </row>
    <row r="18" spans="1:5">
      <c r="A18" s="533"/>
      <c r="B18" s="931" t="s">
        <v>699</v>
      </c>
      <c r="C18" s="932" t="s">
        <v>691</v>
      </c>
      <c r="D18" s="933" t="s">
        <v>692</v>
      </c>
      <c r="E18" s="930">
        <v>0</v>
      </c>
    </row>
    <row r="19" spans="1:5" ht="15.75">
      <c r="A19" s="533"/>
      <c r="B19" s="916" t="s">
        <v>700</v>
      </c>
      <c r="C19" s="917" t="s">
        <v>701</v>
      </c>
      <c r="D19" s="918" t="s">
        <v>689</v>
      </c>
      <c r="E19" s="930">
        <v>312.64188999999999</v>
      </c>
    </row>
    <row r="20" spans="1:5" ht="15.75">
      <c r="A20" s="533"/>
      <c r="B20" s="926" t="s">
        <v>702</v>
      </c>
      <c r="C20" s="927" t="s">
        <v>703</v>
      </c>
      <c r="D20" s="928" t="s">
        <v>684</v>
      </c>
      <c r="E20" s="934">
        <v>712.08266000000003</v>
      </c>
    </row>
    <row r="21" spans="1:5" ht="15.75">
      <c r="A21" s="533"/>
      <c r="B21" s="916" t="s">
        <v>704</v>
      </c>
      <c r="C21" s="917" t="s">
        <v>705</v>
      </c>
      <c r="D21" s="918" t="s">
        <v>689</v>
      </c>
      <c r="E21" s="930">
        <v>47.460898</v>
      </c>
    </row>
    <row r="22" spans="1:5" ht="16.5" thickBot="1">
      <c r="A22" s="533"/>
      <c r="B22" s="908" t="s">
        <v>706</v>
      </c>
      <c r="C22" s="909" t="s">
        <v>707</v>
      </c>
      <c r="D22" s="910" t="s">
        <v>684</v>
      </c>
      <c r="E22" s="911">
        <v>0</v>
      </c>
    </row>
    <row r="23" spans="1:5" ht="16.5" thickBot="1">
      <c r="A23" s="533"/>
      <c r="B23" s="935" t="s">
        <v>708</v>
      </c>
      <c r="C23" s="936" t="s">
        <v>709</v>
      </c>
      <c r="D23" s="937" t="s">
        <v>684</v>
      </c>
      <c r="E23" s="938">
        <v>6.4935400000000003</v>
      </c>
    </row>
    <row r="24" spans="1:5" ht="15.75">
      <c r="A24" s="533"/>
      <c r="B24" s="939" t="s">
        <v>710</v>
      </c>
      <c r="C24" s="940" t="s">
        <v>711</v>
      </c>
      <c r="D24" s="941" t="s">
        <v>684</v>
      </c>
      <c r="E24" s="942">
        <f>E10-E15-E23</f>
        <v>337.50593000000021</v>
      </c>
    </row>
    <row r="25" spans="1:5" ht="15.75">
      <c r="A25" s="533"/>
      <c r="B25" s="943" t="s">
        <v>712</v>
      </c>
      <c r="C25" s="917" t="s">
        <v>713</v>
      </c>
      <c r="D25" s="918" t="s">
        <v>689</v>
      </c>
      <c r="E25" s="944">
        <f>E10-E12</f>
        <v>42.900000000000091</v>
      </c>
    </row>
    <row r="26" spans="1:5">
      <c r="A26" s="533"/>
      <c r="B26" s="943" t="s">
        <v>714</v>
      </c>
      <c r="C26" s="917" t="s">
        <v>715</v>
      </c>
      <c r="D26" s="918" t="s">
        <v>716</v>
      </c>
      <c r="E26" s="944">
        <f>E12-E15-E23-E28</f>
        <v>431.28191000000015</v>
      </c>
    </row>
    <row r="27" spans="1:5" ht="15.75">
      <c r="A27" s="533"/>
      <c r="B27" s="916" t="s">
        <v>717</v>
      </c>
      <c r="C27" s="917" t="s">
        <v>718</v>
      </c>
      <c r="D27" s="918" t="s">
        <v>689</v>
      </c>
      <c r="E27" s="945">
        <f>$E$13-$E$17</f>
        <v>-136.67598000000001</v>
      </c>
    </row>
    <row r="28" spans="1:5">
      <c r="A28" s="533"/>
      <c r="B28" s="931" t="s">
        <v>719</v>
      </c>
      <c r="C28" s="932" t="s">
        <v>720</v>
      </c>
      <c r="D28" s="933" t="s">
        <v>692</v>
      </c>
      <c r="E28" s="946">
        <f>$E$13-$E$17</f>
        <v>-136.67598000000001</v>
      </c>
    </row>
    <row r="29" spans="1:5" ht="15.75" thickBot="1">
      <c r="A29" s="533"/>
      <c r="B29" s="931" t="s">
        <v>721</v>
      </c>
      <c r="C29" s="947" t="s">
        <v>722</v>
      </c>
      <c r="D29" s="948" t="s">
        <v>716</v>
      </c>
      <c r="E29" s="949">
        <f>E14-E18</f>
        <v>0</v>
      </c>
    </row>
    <row r="30" spans="1:5" ht="16.5" thickTop="1" thickBot="1">
      <c r="A30" s="533"/>
      <c r="B30" s="900"/>
      <c r="C30" s="901" t="s">
        <v>723</v>
      </c>
      <c r="D30" s="902"/>
      <c r="E30" s="903"/>
    </row>
    <row r="31" spans="1:5" ht="16.5" thickTop="1">
      <c r="A31" s="533"/>
      <c r="B31" s="912" t="s">
        <v>724</v>
      </c>
      <c r="C31" s="913" t="s">
        <v>725</v>
      </c>
      <c r="D31" s="918" t="s">
        <v>689</v>
      </c>
      <c r="E31" s="925">
        <f>E32+E33</f>
        <v>993.46708000000012</v>
      </c>
    </row>
    <row r="32" spans="1:5" ht="15.75">
      <c r="A32" s="533"/>
      <c r="B32" s="916" t="s">
        <v>726</v>
      </c>
      <c r="C32" s="917" t="s">
        <v>727</v>
      </c>
      <c r="D32" s="918" t="s">
        <v>689</v>
      </c>
      <c r="E32" s="950">
        <v>986.97354000000007</v>
      </c>
    </row>
    <row r="33" spans="1:5" ht="16.5" thickBot="1">
      <c r="A33" s="533"/>
      <c r="B33" s="916" t="s">
        <v>728</v>
      </c>
      <c r="C33" s="951" t="s">
        <v>729</v>
      </c>
      <c r="D33" s="918" t="s">
        <v>689</v>
      </c>
      <c r="E33" s="952">
        <v>6.4935400000000003</v>
      </c>
    </row>
    <row r="34" spans="1:5" ht="26.25" thickBot="1">
      <c r="A34" s="533"/>
      <c r="B34" s="953" t="s">
        <v>730</v>
      </c>
      <c r="C34" s="954" t="s">
        <v>731</v>
      </c>
      <c r="D34" s="955" t="s">
        <v>732</v>
      </c>
      <c r="E34" s="956">
        <v>986.97354000000007</v>
      </c>
    </row>
    <row r="35" spans="1:5" ht="18" thickBot="1">
      <c r="A35" s="533"/>
      <c r="B35" s="935" t="s">
        <v>733</v>
      </c>
      <c r="C35" s="936" t="s">
        <v>734</v>
      </c>
      <c r="D35" s="955" t="s">
        <v>732</v>
      </c>
      <c r="E35" s="938">
        <v>986.99354000000005</v>
      </c>
    </row>
    <row r="36" spans="1:5" ht="16.5" thickBot="1">
      <c r="A36" s="533"/>
      <c r="B36" s="957" t="s">
        <v>735</v>
      </c>
      <c r="C36" s="958" t="s">
        <v>736</v>
      </c>
      <c r="D36" s="914" t="s">
        <v>684</v>
      </c>
      <c r="E36" s="959">
        <v>1001.2</v>
      </c>
    </row>
    <row r="37" spans="1:5" ht="26.25" thickBot="1">
      <c r="A37" s="533"/>
      <c r="B37" s="960" t="s">
        <v>737</v>
      </c>
      <c r="C37" s="961" t="s">
        <v>738</v>
      </c>
      <c r="D37" s="962" t="s">
        <v>684</v>
      </c>
      <c r="E37" s="963">
        <f>E38+E42+E45</f>
        <v>710.0163</v>
      </c>
    </row>
    <row r="38" spans="1:5" ht="15.75">
      <c r="A38" s="533"/>
      <c r="B38" s="912" t="s">
        <v>739</v>
      </c>
      <c r="C38" s="913" t="s">
        <v>740</v>
      </c>
      <c r="D38" s="914" t="s">
        <v>684</v>
      </c>
      <c r="E38" s="925">
        <f>E39+E41</f>
        <v>260.12263999999999</v>
      </c>
    </row>
    <row r="39" spans="1:5" ht="15.75">
      <c r="A39" s="533"/>
      <c r="B39" s="916" t="s">
        <v>741</v>
      </c>
      <c r="C39" s="917" t="s">
        <v>742</v>
      </c>
      <c r="D39" s="918" t="s">
        <v>689</v>
      </c>
      <c r="E39" s="950">
        <v>124.21057</v>
      </c>
    </row>
    <row r="40" spans="1:5">
      <c r="A40" s="533"/>
      <c r="B40" s="931" t="s">
        <v>743</v>
      </c>
      <c r="C40" s="932" t="s">
        <v>744</v>
      </c>
      <c r="D40" s="933" t="s">
        <v>692</v>
      </c>
      <c r="E40" s="930">
        <v>0</v>
      </c>
    </row>
    <row r="41" spans="1:5" ht="15.75" thickBot="1">
      <c r="A41" s="533"/>
      <c r="B41" s="920" t="s">
        <v>745</v>
      </c>
      <c r="C41" s="921" t="s">
        <v>701</v>
      </c>
      <c r="D41" s="922" t="s">
        <v>692</v>
      </c>
      <c r="E41" s="964">
        <v>135.91207</v>
      </c>
    </row>
    <row r="42" spans="1:5" ht="15.75">
      <c r="A42" s="533"/>
      <c r="B42" s="912" t="s">
        <v>746</v>
      </c>
      <c r="C42" s="913" t="s">
        <v>747</v>
      </c>
      <c r="D42" s="914" t="s">
        <v>684</v>
      </c>
      <c r="E42" s="915">
        <v>449.89366000000001</v>
      </c>
    </row>
    <row r="43" spans="1:5">
      <c r="A43" s="533"/>
      <c r="B43" s="916" t="s">
        <v>748</v>
      </c>
      <c r="C43" s="965" t="s">
        <v>749</v>
      </c>
      <c r="D43" s="933" t="s">
        <v>692</v>
      </c>
      <c r="E43" s="950">
        <v>449.89366000000001</v>
      </c>
    </row>
    <row r="44" spans="1:5" ht="15.75" thickBot="1">
      <c r="A44" s="533"/>
      <c r="B44" s="966" t="s">
        <v>750</v>
      </c>
      <c r="C44" s="967" t="s">
        <v>751</v>
      </c>
      <c r="D44" s="922" t="s">
        <v>692</v>
      </c>
      <c r="E44" s="968">
        <v>449.89366000000001</v>
      </c>
    </row>
    <row r="45" spans="1:5" ht="16.5" thickBot="1">
      <c r="A45" s="533"/>
      <c r="B45" s="935" t="s">
        <v>752</v>
      </c>
      <c r="C45" s="936" t="s">
        <v>753</v>
      </c>
      <c r="D45" s="937" t="s">
        <v>684</v>
      </c>
      <c r="E45" s="938">
        <v>0</v>
      </c>
    </row>
    <row r="46" spans="1:5" ht="15.75">
      <c r="A46" s="533"/>
      <c r="B46" s="912" t="s">
        <v>754</v>
      </c>
      <c r="C46" s="913" t="s">
        <v>755</v>
      </c>
      <c r="D46" s="941" t="s">
        <v>684</v>
      </c>
      <c r="E46" s="925">
        <f>E31-E37</f>
        <v>283.45078000000012</v>
      </c>
    </row>
    <row r="47" spans="1:5" ht="15.75">
      <c r="A47" s="533"/>
      <c r="B47" s="916" t="s">
        <v>756</v>
      </c>
      <c r="C47" s="917" t="s">
        <v>757</v>
      </c>
      <c r="D47" s="918" t="s">
        <v>689</v>
      </c>
      <c r="E47" s="969">
        <f>E46-E48</f>
        <v>407.66135000000014</v>
      </c>
    </row>
    <row r="48" spans="1:5" ht="15.75">
      <c r="A48" s="533"/>
      <c r="B48" s="916" t="s">
        <v>758</v>
      </c>
      <c r="C48" s="917" t="s">
        <v>759</v>
      </c>
      <c r="D48" s="918" t="s">
        <v>689</v>
      </c>
      <c r="E48" s="969">
        <f>E13-E39</f>
        <v>-124.21057</v>
      </c>
    </row>
    <row r="49" spans="1:5" ht="15.75" thickBot="1">
      <c r="A49" s="533"/>
      <c r="B49" s="920" t="s">
        <v>760</v>
      </c>
      <c r="C49" s="970" t="s">
        <v>761</v>
      </c>
      <c r="D49" s="922" t="s">
        <v>692</v>
      </c>
      <c r="E49" s="971">
        <f>IF(E14-E40&lt;=0,0,E14-E40)</f>
        <v>0</v>
      </c>
    </row>
    <row r="50" spans="1:5" ht="16.5" thickTop="1" thickBot="1">
      <c r="A50" s="533"/>
      <c r="B50" s="900"/>
      <c r="C50" s="901" t="s">
        <v>762</v>
      </c>
      <c r="D50" s="902"/>
      <c r="E50" s="903"/>
    </row>
    <row r="51" spans="1:5" ht="16.5" thickTop="1">
      <c r="A51" s="533"/>
      <c r="B51" s="912" t="s">
        <v>763</v>
      </c>
      <c r="C51" s="972" t="s">
        <v>764</v>
      </c>
      <c r="D51" s="914" t="s">
        <v>684</v>
      </c>
      <c r="E51" s="973">
        <f>SUM(E52:E53)</f>
        <v>106.53360000000001</v>
      </c>
    </row>
    <row r="52" spans="1:5" ht="15.75">
      <c r="A52" s="533"/>
      <c r="B52" s="974" t="s">
        <v>765</v>
      </c>
      <c r="C52" s="975" t="s">
        <v>766</v>
      </c>
      <c r="D52" s="918" t="s">
        <v>689</v>
      </c>
      <c r="E52" s="976">
        <v>0</v>
      </c>
    </row>
    <row r="53" spans="1:5" ht="16.5" thickBot="1">
      <c r="A53" s="533"/>
      <c r="B53" s="977" t="s">
        <v>767</v>
      </c>
      <c r="C53" s="978" t="s">
        <v>768</v>
      </c>
      <c r="D53" s="979" t="s">
        <v>689</v>
      </c>
      <c r="E53" s="980">
        <v>106.53360000000001</v>
      </c>
    </row>
    <row r="54" spans="1:5" ht="16.5" thickBot="1">
      <c r="A54" s="533"/>
      <c r="B54" s="935" t="s">
        <v>769</v>
      </c>
      <c r="C54" s="936" t="s">
        <v>770</v>
      </c>
      <c r="D54" s="937" t="s">
        <v>684</v>
      </c>
      <c r="E54" s="938">
        <v>127.09699999999999</v>
      </c>
    </row>
    <row r="55" spans="1:5" ht="15.75">
      <c r="A55" s="533"/>
      <c r="B55" s="912" t="s">
        <v>771</v>
      </c>
      <c r="C55" s="913" t="s">
        <v>772</v>
      </c>
      <c r="D55" s="914" t="s">
        <v>684</v>
      </c>
      <c r="E55" s="915">
        <f>SUM(E56:E57)</f>
        <v>106.53360000000001</v>
      </c>
    </row>
    <row r="56" spans="1:5" ht="15.75">
      <c r="A56" s="533"/>
      <c r="B56" s="966" t="s">
        <v>773</v>
      </c>
      <c r="C56" s="975" t="s">
        <v>766</v>
      </c>
      <c r="D56" s="918" t="s">
        <v>689</v>
      </c>
      <c r="E56" s="911">
        <v>0</v>
      </c>
    </row>
    <row r="57" spans="1:5" ht="16.5" thickBot="1">
      <c r="A57" s="533"/>
      <c r="B57" s="966" t="s">
        <v>774</v>
      </c>
      <c r="C57" s="978" t="s">
        <v>768</v>
      </c>
      <c r="D57" s="979" t="s">
        <v>689</v>
      </c>
      <c r="E57" s="968">
        <v>106.53360000000001</v>
      </c>
    </row>
    <row r="58" spans="1:5" ht="16.5" thickBot="1">
      <c r="A58" s="533"/>
      <c r="B58" s="981" t="s">
        <v>775</v>
      </c>
      <c r="C58" s="982" t="s">
        <v>776</v>
      </c>
      <c r="D58" s="983" t="s">
        <v>684</v>
      </c>
      <c r="E58" s="984">
        <f>E51-E55</f>
        <v>0</v>
      </c>
    </row>
    <row r="59" spans="1:5" ht="16.5" thickTop="1" thickBot="1">
      <c r="A59" s="533"/>
      <c r="B59" s="900"/>
      <c r="C59" s="901" t="s">
        <v>777</v>
      </c>
      <c r="D59" s="902"/>
      <c r="E59" s="903"/>
    </row>
    <row r="60" spans="1:5" ht="16.5" thickTop="1" thickBot="1">
      <c r="A60" s="533"/>
      <c r="B60" s="985" t="s">
        <v>778</v>
      </c>
      <c r="C60" s="986" t="s">
        <v>779</v>
      </c>
      <c r="D60" s="986" t="s">
        <v>780</v>
      </c>
      <c r="E60" s="987">
        <f>IF(E10=0,0,E24/E10*100)</f>
        <v>22.419684469244068</v>
      </c>
    </row>
    <row r="61" spans="1:5" ht="15.75" thickBot="1">
      <c r="A61" s="533"/>
      <c r="B61" s="988" t="s">
        <v>781</v>
      </c>
      <c r="C61" s="989" t="s">
        <v>782</v>
      </c>
      <c r="D61" s="989" t="s">
        <v>780</v>
      </c>
      <c r="E61" s="990">
        <f>IF(E10=0,0,E25/E10*100)</f>
        <v>2.8497409326424932</v>
      </c>
    </row>
    <row r="62" spans="1:5" ht="26.25" thickBot="1">
      <c r="A62" s="533"/>
      <c r="B62" s="985" t="s">
        <v>783</v>
      </c>
      <c r="C62" s="986" t="s">
        <v>784</v>
      </c>
      <c r="D62" s="986" t="s">
        <v>780</v>
      </c>
      <c r="E62" s="987">
        <f>IF(E31=0,0,E46/E31*100)</f>
        <v>28.531471822901278</v>
      </c>
    </row>
    <row r="63" spans="1:5" ht="26.25" thickBot="1">
      <c r="A63" s="533"/>
      <c r="B63" s="991" t="s">
        <v>785</v>
      </c>
      <c r="C63" s="992" t="s">
        <v>786</v>
      </c>
      <c r="D63" s="992" t="s">
        <v>780</v>
      </c>
      <c r="E63" s="993">
        <f>IF(E51=0,0,E58/E51*100)</f>
        <v>0</v>
      </c>
    </row>
    <row r="64" spans="1:5" ht="16.5" thickTop="1" thickBot="1">
      <c r="A64" s="533"/>
      <c r="B64" s="900"/>
      <c r="C64" s="901" t="s">
        <v>787</v>
      </c>
      <c r="D64" s="902"/>
      <c r="E64" s="903"/>
    </row>
    <row r="65" spans="1:5" ht="16.5" thickTop="1" thickBot="1">
      <c r="A65" s="533"/>
      <c r="B65" s="908" t="s">
        <v>788</v>
      </c>
      <c r="C65" s="910" t="s">
        <v>789</v>
      </c>
      <c r="D65" s="979" t="s">
        <v>790</v>
      </c>
      <c r="E65" s="994">
        <v>16917</v>
      </c>
    </row>
    <row r="66" spans="1:5" ht="15.75" thickBot="1">
      <c r="A66" s="533"/>
      <c r="B66" s="935" t="s">
        <v>791</v>
      </c>
      <c r="C66" s="937" t="s">
        <v>792</v>
      </c>
      <c r="D66" s="995" t="s">
        <v>793</v>
      </c>
      <c r="E66" s="996">
        <v>8901</v>
      </c>
    </row>
    <row r="67" spans="1:5">
      <c r="A67" s="533"/>
      <c r="B67" s="912" t="s">
        <v>794</v>
      </c>
      <c r="C67" s="914" t="s">
        <v>795</v>
      </c>
      <c r="D67" s="924" t="s">
        <v>793</v>
      </c>
      <c r="E67" s="997">
        <f>E68+E71+E72+E73+E74</f>
        <v>8336</v>
      </c>
    </row>
    <row r="68" spans="1:5">
      <c r="A68" s="533"/>
      <c r="B68" s="966" t="s">
        <v>796</v>
      </c>
      <c r="C68" s="918" t="s">
        <v>797</v>
      </c>
      <c r="D68" s="918" t="s">
        <v>793</v>
      </c>
      <c r="E68" s="998">
        <f>SUM(E69:E70)</f>
        <v>5470</v>
      </c>
    </row>
    <row r="69" spans="1:5">
      <c r="A69" s="533"/>
      <c r="B69" s="931" t="s">
        <v>798</v>
      </c>
      <c r="C69" s="999" t="s">
        <v>799</v>
      </c>
      <c r="D69" s="933" t="s">
        <v>793</v>
      </c>
      <c r="E69" s="1000">
        <v>3291</v>
      </c>
    </row>
    <row r="70" spans="1:5">
      <c r="A70" s="533"/>
      <c r="B70" s="931" t="s">
        <v>800</v>
      </c>
      <c r="C70" s="999" t="s">
        <v>801</v>
      </c>
      <c r="D70" s="933" t="s">
        <v>793</v>
      </c>
      <c r="E70" s="1000">
        <v>2179</v>
      </c>
    </row>
    <row r="71" spans="1:5">
      <c r="A71" s="533"/>
      <c r="B71" s="916" t="s">
        <v>802</v>
      </c>
      <c r="C71" s="918" t="s">
        <v>803</v>
      </c>
      <c r="D71" s="918" t="s">
        <v>793</v>
      </c>
      <c r="E71" s="1001">
        <v>2804</v>
      </c>
    </row>
    <row r="72" spans="1:5">
      <c r="A72" s="533"/>
      <c r="B72" s="916" t="s">
        <v>804</v>
      </c>
      <c r="C72" s="918" t="s">
        <v>805</v>
      </c>
      <c r="D72" s="918" t="s">
        <v>793</v>
      </c>
      <c r="E72" s="1001">
        <v>32</v>
      </c>
    </row>
    <row r="73" spans="1:5">
      <c r="A73" s="533"/>
      <c r="B73" s="977" t="s">
        <v>806</v>
      </c>
      <c r="C73" s="1002" t="s">
        <v>807</v>
      </c>
      <c r="D73" s="1003" t="s">
        <v>793</v>
      </c>
      <c r="E73" s="1004">
        <v>30</v>
      </c>
    </row>
    <row r="74" spans="1:5" ht="15.75" thickBot="1">
      <c r="A74" s="533"/>
      <c r="B74" s="1005" t="s">
        <v>808</v>
      </c>
      <c r="C74" s="1006" t="s">
        <v>809</v>
      </c>
      <c r="D74" s="1007" t="s">
        <v>793</v>
      </c>
      <c r="E74" s="1008">
        <v>0</v>
      </c>
    </row>
    <row r="75" spans="1:5">
      <c r="A75" s="533"/>
      <c r="B75" s="912" t="s">
        <v>810</v>
      </c>
      <c r="C75" s="914" t="s">
        <v>811</v>
      </c>
      <c r="D75" s="924" t="s">
        <v>793</v>
      </c>
      <c r="E75" s="1009">
        <f>SUM(E76:E78)</f>
        <v>370</v>
      </c>
    </row>
    <row r="76" spans="1:5">
      <c r="A76" s="533"/>
      <c r="B76" s="916" t="s">
        <v>812</v>
      </c>
      <c r="C76" s="918" t="s">
        <v>813</v>
      </c>
      <c r="D76" s="918" t="s">
        <v>793</v>
      </c>
      <c r="E76" s="1010">
        <v>236</v>
      </c>
    </row>
    <row r="77" spans="1:5">
      <c r="A77" s="533"/>
      <c r="B77" s="966" t="s">
        <v>814</v>
      </c>
      <c r="C77" s="979" t="s">
        <v>815</v>
      </c>
      <c r="D77" s="979" t="s">
        <v>793</v>
      </c>
      <c r="E77" s="1011">
        <v>132</v>
      </c>
    </row>
    <row r="78" spans="1:5" ht="15.75" thickBot="1">
      <c r="A78" s="533"/>
      <c r="B78" s="916" t="s">
        <v>816</v>
      </c>
      <c r="C78" s="918" t="s">
        <v>817</v>
      </c>
      <c r="D78" s="918" t="s">
        <v>793</v>
      </c>
      <c r="E78" s="1010">
        <v>2</v>
      </c>
    </row>
    <row r="79" spans="1:5">
      <c r="A79" s="533"/>
      <c r="B79" s="912" t="s">
        <v>818</v>
      </c>
      <c r="C79" s="914" t="s">
        <v>819</v>
      </c>
      <c r="D79" s="1012" t="s">
        <v>793</v>
      </c>
      <c r="E79" s="1013">
        <f>SUM(E80:E82)</f>
        <v>8676</v>
      </c>
    </row>
    <row r="80" spans="1:5">
      <c r="A80" s="533"/>
      <c r="B80" s="974" t="s">
        <v>820</v>
      </c>
      <c r="C80" s="1014" t="s">
        <v>821</v>
      </c>
      <c r="D80" s="1014" t="s">
        <v>793</v>
      </c>
      <c r="E80" s="1015">
        <f>+E68+E76</f>
        <v>5706</v>
      </c>
    </row>
    <row r="81" spans="1:5">
      <c r="A81" s="533"/>
      <c r="B81" s="966" t="s">
        <v>822</v>
      </c>
      <c r="C81" s="979" t="s">
        <v>823</v>
      </c>
      <c r="D81" s="979" t="s">
        <v>793</v>
      </c>
      <c r="E81" s="1011">
        <f>+E71+E77</f>
        <v>2936</v>
      </c>
    </row>
    <row r="82" spans="1:5" ht="15.75" thickBot="1">
      <c r="A82" s="533"/>
      <c r="B82" s="1005" t="s">
        <v>824</v>
      </c>
      <c r="C82" s="1007" t="s">
        <v>825</v>
      </c>
      <c r="D82" s="1007" t="s">
        <v>793</v>
      </c>
      <c r="E82" s="1016">
        <f>+E72+E78</f>
        <v>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9CC-5DA8-4EB6-8EFC-E2497295DE3D}">
  <sheetPr codeName="Sheet103">
    <tabColor theme="0" tint="-0.14999847407452621"/>
  </sheetPr>
  <dimension ref="A1:F197"/>
  <sheetViews>
    <sheetView showGridLines="0" workbookViewId="0">
      <selection activeCell="D91" sqref="D91:K95"/>
    </sheetView>
  </sheetViews>
  <sheetFormatPr defaultRowHeight="15"/>
  <cols>
    <col min="2" max="2" width="8.7109375" style="133" customWidth="1"/>
    <col min="3" max="3" width="78.28515625" style="133" customWidth="1"/>
    <col min="4" max="4" width="16.42578125" style="133" customWidth="1"/>
    <col min="5" max="5" width="21.140625" style="133" customWidth="1"/>
    <col min="6" max="6" width="9.140625" style="133"/>
  </cols>
  <sheetData>
    <row r="1" spans="1:5">
      <c r="A1" s="533"/>
      <c r="B1" s="533"/>
      <c r="C1" s="533"/>
      <c r="D1" s="533"/>
      <c r="E1" s="533"/>
    </row>
    <row r="2" spans="1:5" ht="84">
      <c r="A2" s="533"/>
      <c r="B2" s="533"/>
      <c r="C2" s="533"/>
      <c r="D2" s="533"/>
      <c r="E2" s="535" t="s">
        <v>826</v>
      </c>
    </row>
    <row r="3" spans="1:5">
      <c r="A3" s="533"/>
      <c r="B3" s="533"/>
      <c r="C3" s="28" t="s">
        <v>1251</v>
      </c>
      <c r="D3" s="533"/>
      <c r="E3" s="533"/>
    </row>
    <row r="4" spans="1:5">
      <c r="A4" s="533"/>
      <c r="B4" s="533"/>
      <c r="C4" s="28" t="s">
        <v>1252</v>
      </c>
      <c r="D4" s="533"/>
      <c r="E4" s="533"/>
    </row>
    <row r="5" spans="1:5">
      <c r="A5" s="533"/>
      <c r="B5" s="533"/>
      <c r="C5" s="533"/>
      <c r="D5" s="533"/>
      <c r="E5" s="533"/>
    </row>
    <row r="6" spans="1:5" ht="15.75">
      <c r="A6" s="533"/>
      <c r="B6" s="533"/>
      <c r="C6" s="1017" t="s">
        <v>827</v>
      </c>
      <c r="D6" s="533"/>
      <c r="E6" s="533"/>
    </row>
    <row r="7" spans="1:5" ht="15.75" thickBot="1">
      <c r="A7" s="533"/>
      <c r="B7" s="533"/>
      <c r="C7" s="533"/>
      <c r="D7" s="533"/>
      <c r="E7" s="533"/>
    </row>
    <row r="8" spans="1:5" ht="15.75" thickBot="1">
      <c r="A8" s="533"/>
      <c r="B8" s="1018" t="s">
        <v>2</v>
      </c>
      <c r="C8" s="897" t="s">
        <v>828</v>
      </c>
      <c r="D8" s="1019" t="s">
        <v>681</v>
      </c>
      <c r="E8" s="1020" t="s">
        <v>46</v>
      </c>
    </row>
    <row r="9" spans="1:5" ht="15.75" thickBot="1">
      <c r="A9" s="533"/>
      <c r="B9" s="1021"/>
      <c r="C9" s="897" t="s">
        <v>829</v>
      </c>
      <c r="D9" s="897"/>
      <c r="E9" s="1022"/>
    </row>
    <row r="10" spans="1:5" ht="15.75">
      <c r="A10" s="533"/>
      <c r="B10" s="912" t="s">
        <v>93</v>
      </c>
      <c r="C10" s="914" t="s">
        <v>830</v>
      </c>
      <c r="D10" s="914" t="s">
        <v>831</v>
      </c>
      <c r="E10" s="1023">
        <v>8041.68</v>
      </c>
    </row>
    <row r="11" spans="1:5" ht="15.75">
      <c r="A11" s="533"/>
      <c r="B11" s="926" t="s">
        <v>99</v>
      </c>
      <c r="C11" s="928" t="s">
        <v>832</v>
      </c>
      <c r="D11" s="906" t="s">
        <v>831</v>
      </c>
      <c r="E11" s="1024">
        <v>5387.4</v>
      </c>
    </row>
    <row r="12" spans="1:5" ht="15.75">
      <c r="A12" s="533"/>
      <c r="B12" s="926" t="s">
        <v>121</v>
      </c>
      <c r="C12" s="928" t="s">
        <v>833</v>
      </c>
      <c r="D12" s="928" t="s">
        <v>831</v>
      </c>
      <c r="E12" s="1024">
        <v>0</v>
      </c>
    </row>
    <row r="13" spans="1:5" ht="15.75">
      <c r="A13" s="533"/>
      <c r="B13" s="926" t="s">
        <v>128</v>
      </c>
      <c r="C13" s="928" t="s">
        <v>834</v>
      </c>
      <c r="D13" s="928" t="s">
        <v>831</v>
      </c>
      <c r="E13" s="1024">
        <v>8142.4</v>
      </c>
    </row>
    <row r="14" spans="1:5" ht="15.75">
      <c r="A14" s="533"/>
      <c r="B14" s="926" t="s">
        <v>271</v>
      </c>
      <c r="C14" s="928" t="s">
        <v>835</v>
      </c>
      <c r="D14" s="928" t="s">
        <v>831</v>
      </c>
      <c r="E14" s="1024">
        <v>0</v>
      </c>
    </row>
    <row r="15" spans="1:5" ht="15.75">
      <c r="A15" s="533"/>
      <c r="B15" s="926" t="s">
        <v>279</v>
      </c>
      <c r="C15" s="928" t="s">
        <v>836</v>
      </c>
      <c r="D15" s="928" t="s">
        <v>831</v>
      </c>
      <c r="E15" s="1024">
        <v>2868.864</v>
      </c>
    </row>
    <row r="16" spans="1:5">
      <c r="A16" s="533"/>
      <c r="B16" s="916" t="s">
        <v>281</v>
      </c>
      <c r="C16" s="918" t="s">
        <v>837</v>
      </c>
      <c r="D16" s="918" t="s">
        <v>838</v>
      </c>
      <c r="E16" s="1025">
        <v>1255</v>
      </c>
    </row>
    <row r="17" spans="1:5">
      <c r="A17" s="533"/>
      <c r="B17" s="916" t="s">
        <v>599</v>
      </c>
      <c r="C17" s="918" t="s">
        <v>839</v>
      </c>
      <c r="D17" s="918" t="s">
        <v>840</v>
      </c>
      <c r="E17" s="1025">
        <v>0</v>
      </c>
    </row>
    <row r="18" spans="1:5">
      <c r="A18" s="533"/>
      <c r="B18" s="916" t="s">
        <v>600</v>
      </c>
      <c r="C18" s="918" t="s">
        <v>841</v>
      </c>
      <c r="D18" s="918" t="s">
        <v>840</v>
      </c>
      <c r="E18" s="1025">
        <v>91.6</v>
      </c>
    </row>
    <row r="19" spans="1:5">
      <c r="A19" s="533"/>
      <c r="B19" s="916" t="s">
        <v>842</v>
      </c>
      <c r="C19" s="918" t="s">
        <v>843</v>
      </c>
      <c r="D19" s="979" t="s">
        <v>840</v>
      </c>
      <c r="E19" s="1025">
        <v>28.2</v>
      </c>
    </row>
    <row r="20" spans="1:5" ht="15.75">
      <c r="A20" s="533"/>
      <c r="B20" s="926" t="s">
        <v>283</v>
      </c>
      <c r="C20" s="928" t="s">
        <v>844</v>
      </c>
      <c r="D20" s="928" t="s">
        <v>831</v>
      </c>
      <c r="E20" s="1024">
        <v>0</v>
      </c>
    </row>
    <row r="21" spans="1:5">
      <c r="A21" s="533"/>
      <c r="B21" s="916" t="s">
        <v>845</v>
      </c>
      <c r="C21" s="918" t="s">
        <v>837</v>
      </c>
      <c r="D21" s="918" t="s">
        <v>838</v>
      </c>
      <c r="E21" s="1025">
        <v>0</v>
      </c>
    </row>
    <row r="22" spans="1:5">
      <c r="A22" s="533"/>
      <c r="B22" s="916" t="s">
        <v>846</v>
      </c>
      <c r="C22" s="918" t="s">
        <v>839</v>
      </c>
      <c r="D22" s="918" t="s">
        <v>840</v>
      </c>
      <c r="E22" s="1025">
        <v>0</v>
      </c>
    </row>
    <row r="23" spans="1:5">
      <c r="A23" s="533"/>
      <c r="B23" s="916" t="s">
        <v>847</v>
      </c>
      <c r="C23" s="918" t="s">
        <v>848</v>
      </c>
      <c r="D23" s="918" t="s">
        <v>840</v>
      </c>
      <c r="E23" s="1025">
        <v>0</v>
      </c>
    </row>
    <row r="24" spans="1:5">
      <c r="A24" s="533"/>
      <c r="B24" s="926" t="s">
        <v>849</v>
      </c>
      <c r="C24" s="928" t="s">
        <v>850</v>
      </c>
      <c r="D24" s="928" t="s">
        <v>851</v>
      </c>
      <c r="E24" s="1024">
        <v>0</v>
      </c>
    </row>
    <row r="25" spans="1:5">
      <c r="A25" s="533"/>
      <c r="B25" s="916" t="s">
        <v>852</v>
      </c>
      <c r="C25" s="918" t="s">
        <v>853</v>
      </c>
      <c r="D25" s="918" t="s">
        <v>851</v>
      </c>
      <c r="E25" s="1025">
        <v>0</v>
      </c>
    </row>
    <row r="26" spans="1:5">
      <c r="A26" s="533"/>
      <c r="B26" s="916" t="s">
        <v>854</v>
      </c>
      <c r="C26" s="918" t="s">
        <v>855</v>
      </c>
      <c r="D26" s="918" t="s">
        <v>851</v>
      </c>
      <c r="E26" s="1025">
        <v>225000</v>
      </c>
    </row>
    <row r="27" spans="1:5">
      <c r="A27" s="533"/>
      <c r="B27" s="916" t="s">
        <v>856</v>
      </c>
      <c r="C27" s="918" t="s">
        <v>857</v>
      </c>
      <c r="D27" s="918" t="s">
        <v>851</v>
      </c>
      <c r="E27" s="1025">
        <v>0</v>
      </c>
    </row>
    <row r="28" spans="1:5">
      <c r="A28" s="533"/>
      <c r="B28" s="916" t="s">
        <v>858</v>
      </c>
      <c r="C28" s="918" t="s">
        <v>859</v>
      </c>
      <c r="D28" s="918" t="s">
        <v>851</v>
      </c>
      <c r="E28" s="1025">
        <v>0</v>
      </c>
    </row>
    <row r="29" spans="1:5" ht="15.75" thickBot="1">
      <c r="A29" s="533"/>
      <c r="B29" s="1005" t="s">
        <v>860</v>
      </c>
      <c r="C29" s="1007" t="s">
        <v>861</v>
      </c>
      <c r="D29" s="1007" t="s">
        <v>851</v>
      </c>
      <c r="E29" s="1026">
        <v>0</v>
      </c>
    </row>
    <row r="30" spans="1:5" ht="15.75" thickBot="1">
      <c r="A30" s="533"/>
      <c r="B30" s="1021"/>
      <c r="C30" s="897" t="s">
        <v>862</v>
      </c>
      <c r="D30" s="897"/>
      <c r="E30" s="1022"/>
    </row>
    <row r="31" spans="1:5">
      <c r="A31" s="533"/>
      <c r="B31" s="1027" t="s">
        <v>52</v>
      </c>
      <c r="C31" s="1028" t="s">
        <v>863</v>
      </c>
      <c r="D31" s="1029" t="s">
        <v>793</v>
      </c>
      <c r="E31" s="1001">
        <v>50</v>
      </c>
    </row>
    <row r="32" spans="1:5">
      <c r="A32" s="533"/>
      <c r="B32" s="916" t="s">
        <v>138</v>
      </c>
      <c r="C32" s="1030" t="s">
        <v>864</v>
      </c>
      <c r="D32" s="1029" t="s">
        <v>793</v>
      </c>
      <c r="E32" s="1001">
        <v>68</v>
      </c>
    </row>
    <row r="33" spans="1:5" ht="15.75" thickBot="1">
      <c r="A33" s="533"/>
      <c r="B33" s="1031" t="s">
        <v>299</v>
      </c>
      <c r="C33" s="1032" t="s">
        <v>865</v>
      </c>
      <c r="D33" s="1033" t="s">
        <v>866</v>
      </c>
      <c r="E33" s="1034">
        <v>40</v>
      </c>
    </row>
    <row r="34" spans="1:5" ht="15.75" thickBot="1">
      <c r="A34" s="533"/>
      <c r="B34" s="1021"/>
      <c r="C34" s="897" t="s">
        <v>867</v>
      </c>
      <c r="D34" s="897"/>
      <c r="E34" s="1022"/>
    </row>
    <row r="35" spans="1:5">
      <c r="A35" s="533"/>
      <c r="B35" s="926" t="s">
        <v>147</v>
      </c>
      <c r="C35" s="1035" t="s">
        <v>868</v>
      </c>
      <c r="D35" s="928" t="s">
        <v>793</v>
      </c>
      <c r="E35" s="1036">
        <v>52</v>
      </c>
    </row>
    <row r="36" spans="1:5">
      <c r="A36" s="533"/>
      <c r="B36" s="916" t="s">
        <v>407</v>
      </c>
      <c r="C36" s="1030" t="s">
        <v>869</v>
      </c>
      <c r="D36" s="918" t="s">
        <v>793</v>
      </c>
      <c r="E36" s="1001">
        <v>52</v>
      </c>
    </row>
    <row r="37" spans="1:5" ht="15.75">
      <c r="A37" s="533"/>
      <c r="B37" s="1037" t="s">
        <v>408</v>
      </c>
      <c r="C37" s="1035" t="s">
        <v>870</v>
      </c>
      <c r="D37" s="928" t="s">
        <v>684</v>
      </c>
      <c r="E37" s="1024">
        <v>1505.3</v>
      </c>
    </row>
    <row r="38" spans="1:5" ht="25.5">
      <c r="A38" s="533"/>
      <c r="B38" s="1038" t="s">
        <v>871</v>
      </c>
      <c r="C38" s="1039" t="s">
        <v>872</v>
      </c>
      <c r="D38" s="918" t="s">
        <v>689</v>
      </c>
      <c r="E38" s="1025">
        <v>1505.3</v>
      </c>
    </row>
    <row r="39" spans="1:5" ht="15.75">
      <c r="A39" s="533"/>
      <c r="B39" s="1038" t="s">
        <v>873</v>
      </c>
      <c r="C39" s="1039" t="s">
        <v>874</v>
      </c>
      <c r="D39" s="918" t="s">
        <v>689</v>
      </c>
      <c r="E39" s="1025">
        <v>0</v>
      </c>
    </row>
    <row r="40" spans="1:5" ht="25.5">
      <c r="A40" s="533"/>
      <c r="B40" s="1038" t="s">
        <v>875</v>
      </c>
      <c r="C40" s="1039" t="s">
        <v>876</v>
      </c>
      <c r="D40" s="918" t="s">
        <v>689</v>
      </c>
      <c r="E40" s="1025">
        <v>0</v>
      </c>
    </row>
    <row r="41" spans="1:5" ht="15.75">
      <c r="A41" s="533"/>
      <c r="B41" s="916" t="s">
        <v>877</v>
      </c>
      <c r="C41" s="951" t="s">
        <v>878</v>
      </c>
      <c r="D41" s="918" t="s">
        <v>689</v>
      </c>
      <c r="E41" s="1025">
        <v>0</v>
      </c>
    </row>
    <row r="42" spans="1:5" ht="15.75">
      <c r="A42" s="533"/>
      <c r="B42" s="926" t="s">
        <v>149</v>
      </c>
      <c r="C42" s="1040" t="s">
        <v>879</v>
      </c>
      <c r="D42" s="928" t="s">
        <v>684</v>
      </c>
      <c r="E42" s="1024">
        <v>1462.5</v>
      </c>
    </row>
    <row r="43" spans="1:5" ht="15.75">
      <c r="A43" s="533"/>
      <c r="B43" s="926" t="s">
        <v>157</v>
      </c>
      <c r="C43" s="1035" t="s">
        <v>880</v>
      </c>
      <c r="D43" s="928" t="s">
        <v>684</v>
      </c>
      <c r="E43" s="1024">
        <v>0</v>
      </c>
    </row>
    <row r="44" spans="1:5">
      <c r="A44" s="533"/>
      <c r="B44" s="916" t="s">
        <v>409</v>
      </c>
      <c r="C44" s="1030" t="s">
        <v>881</v>
      </c>
      <c r="D44" s="918" t="s">
        <v>793</v>
      </c>
      <c r="E44" s="1001">
        <v>0</v>
      </c>
    </row>
    <row r="45" spans="1:5">
      <c r="A45" s="533"/>
      <c r="B45" s="916" t="s">
        <v>882</v>
      </c>
      <c r="C45" s="1030" t="s">
        <v>883</v>
      </c>
      <c r="D45" s="918" t="s">
        <v>793</v>
      </c>
      <c r="E45" s="1001">
        <v>0</v>
      </c>
    </row>
    <row r="46" spans="1:5">
      <c r="A46" s="533"/>
      <c r="B46" s="916" t="s">
        <v>884</v>
      </c>
      <c r="C46" s="999" t="s">
        <v>885</v>
      </c>
      <c r="D46" s="933" t="s">
        <v>692</v>
      </c>
      <c r="E46" s="1041">
        <v>0</v>
      </c>
    </row>
    <row r="47" spans="1:5">
      <c r="A47" s="533"/>
      <c r="B47" s="916" t="s">
        <v>611</v>
      </c>
      <c r="C47" s="1030" t="s">
        <v>886</v>
      </c>
      <c r="D47" s="918" t="s">
        <v>793</v>
      </c>
      <c r="E47" s="1001">
        <v>0</v>
      </c>
    </row>
    <row r="48" spans="1:5">
      <c r="A48" s="533"/>
      <c r="B48" s="916" t="s">
        <v>887</v>
      </c>
      <c r="C48" s="999" t="s">
        <v>888</v>
      </c>
      <c r="D48" s="933" t="s">
        <v>692</v>
      </c>
      <c r="E48" s="1041">
        <v>0</v>
      </c>
    </row>
    <row r="49" spans="1:5">
      <c r="A49" s="533"/>
      <c r="B49" s="926" t="s">
        <v>159</v>
      </c>
      <c r="C49" s="1035" t="s">
        <v>889</v>
      </c>
      <c r="D49" s="928" t="s">
        <v>793</v>
      </c>
      <c r="E49" s="1036">
        <v>27</v>
      </c>
    </row>
    <row r="50" spans="1:5">
      <c r="A50" s="533"/>
      <c r="B50" s="926" t="s">
        <v>415</v>
      </c>
      <c r="C50" s="1035" t="s">
        <v>890</v>
      </c>
      <c r="D50" s="928" t="s">
        <v>793</v>
      </c>
      <c r="E50" s="1036">
        <v>0</v>
      </c>
    </row>
    <row r="51" spans="1:5">
      <c r="A51" s="533"/>
      <c r="B51" s="926" t="s">
        <v>416</v>
      </c>
      <c r="C51" s="1035" t="s">
        <v>891</v>
      </c>
      <c r="D51" s="928" t="s">
        <v>793</v>
      </c>
      <c r="E51" s="1036">
        <v>0</v>
      </c>
    </row>
    <row r="52" spans="1:5">
      <c r="A52" s="533"/>
      <c r="B52" s="926" t="s">
        <v>421</v>
      </c>
      <c r="C52" s="1035" t="s">
        <v>892</v>
      </c>
      <c r="D52" s="928" t="s">
        <v>793</v>
      </c>
      <c r="E52" s="1036">
        <v>0</v>
      </c>
    </row>
    <row r="53" spans="1:5">
      <c r="A53" s="533"/>
      <c r="B53" s="926" t="s">
        <v>425</v>
      </c>
      <c r="C53" s="1035" t="s">
        <v>893</v>
      </c>
      <c r="D53" s="918" t="s">
        <v>793</v>
      </c>
      <c r="E53" s="1001">
        <v>0</v>
      </c>
    </row>
    <row r="54" spans="1:5">
      <c r="A54" s="533"/>
      <c r="B54" s="1037" t="s">
        <v>428</v>
      </c>
      <c r="C54" s="1035" t="s">
        <v>894</v>
      </c>
      <c r="D54" s="928" t="s">
        <v>793</v>
      </c>
      <c r="E54" s="1036">
        <v>0</v>
      </c>
    </row>
    <row r="55" spans="1:5" ht="15.75" thickBot="1">
      <c r="A55" s="533"/>
      <c r="B55" s="1031" t="s">
        <v>443</v>
      </c>
      <c r="C55" s="1032" t="s">
        <v>895</v>
      </c>
      <c r="D55" s="1033" t="s">
        <v>896</v>
      </c>
      <c r="E55" s="1034">
        <v>25</v>
      </c>
    </row>
    <row r="56" spans="1:5" ht="15.75" thickBot="1">
      <c r="A56" s="533"/>
      <c r="B56" s="1021"/>
      <c r="C56" s="897" t="s">
        <v>897</v>
      </c>
      <c r="D56" s="897"/>
      <c r="E56" s="1022"/>
    </row>
    <row r="57" spans="1:5">
      <c r="A57" s="533"/>
      <c r="B57" s="916" t="s">
        <v>62</v>
      </c>
      <c r="C57" s="918" t="s">
        <v>898</v>
      </c>
      <c r="D57" s="918" t="s">
        <v>793</v>
      </c>
      <c r="E57" s="1001">
        <v>50</v>
      </c>
    </row>
    <row r="58" spans="1:5">
      <c r="A58" s="533"/>
      <c r="B58" s="916" t="s">
        <v>66</v>
      </c>
      <c r="C58" s="918" t="s">
        <v>899</v>
      </c>
      <c r="D58" s="918" t="s">
        <v>793</v>
      </c>
      <c r="E58" s="1001">
        <v>0</v>
      </c>
    </row>
    <row r="59" spans="1:5">
      <c r="A59" s="533"/>
      <c r="B59" s="916" t="s">
        <v>68</v>
      </c>
      <c r="C59" s="918" t="s">
        <v>900</v>
      </c>
      <c r="D59" s="918" t="s">
        <v>793</v>
      </c>
      <c r="E59" s="1001">
        <v>0</v>
      </c>
    </row>
    <row r="60" spans="1:5">
      <c r="A60" s="533"/>
      <c r="B60" s="926" t="s">
        <v>70</v>
      </c>
      <c r="C60" s="928" t="s">
        <v>901</v>
      </c>
      <c r="D60" s="1042" t="s">
        <v>896</v>
      </c>
      <c r="E60" s="1024">
        <v>20</v>
      </c>
    </row>
    <row r="61" spans="1:5">
      <c r="A61" s="533"/>
      <c r="B61" s="916" t="s">
        <v>72</v>
      </c>
      <c r="C61" s="918" t="s">
        <v>902</v>
      </c>
      <c r="D61" s="1014" t="s">
        <v>903</v>
      </c>
      <c r="E61" s="1043">
        <f>SUM(E62:E63)</f>
        <v>239.7</v>
      </c>
    </row>
    <row r="62" spans="1:5">
      <c r="A62" s="533"/>
      <c r="B62" s="931" t="s">
        <v>904</v>
      </c>
      <c r="C62" s="999" t="s">
        <v>905</v>
      </c>
      <c r="D62" s="933" t="s">
        <v>903</v>
      </c>
      <c r="E62" s="1041">
        <v>108</v>
      </c>
    </row>
    <row r="63" spans="1:5">
      <c r="A63" s="533"/>
      <c r="B63" s="931" t="s">
        <v>906</v>
      </c>
      <c r="C63" s="999" t="s">
        <v>907</v>
      </c>
      <c r="D63" s="933" t="s">
        <v>903</v>
      </c>
      <c r="E63" s="1041">
        <v>131.69999999999999</v>
      </c>
    </row>
    <row r="64" spans="1:5">
      <c r="A64" s="533"/>
      <c r="B64" s="916" t="s">
        <v>462</v>
      </c>
      <c r="C64" s="918" t="s">
        <v>908</v>
      </c>
      <c r="D64" s="918" t="s">
        <v>793</v>
      </c>
      <c r="E64" s="1001">
        <v>5700</v>
      </c>
    </row>
    <row r="65" spans="1:5">
      <c r="A65" s="533"/>
      <c r="B65" s="916" t="s">
        <v>466</v>
      </c>
      <c r="C65" s="918" t="s">
        <v>909</v>
      </c>
      <c r="D65" s="918" t="s">
        <v>793</v>
      </c>
      <c r="E65" s="1001">
        <v>300</v>
      </c>
    </row>
    <row r="66" spans="1:5">
      <c r="A66" s="533"/>
      <c r="B66" s="916" t="s">
        <v>470</v>
      </c>
      <c r="C66" s="918" t="s">
        <v>910</v>
      </c>
      <c r="D66" s="918" t="s">
        <v>793</v>
      </c>
      <c r="E66" s="1001">
        <v>8</v>
      </c>
    </row>
    <row r="67" spans="1:5">
      <c r="A67" s="533"/>
      <c r="B67" s="916" t="s">
        <v>474</v>
      </c>
      <c r="C67" s="918" t="s">
        <v>911</v>
      </c>
      <c r="D67" s="918" t="s">
        <v>793</v>
      </c>
      <c r="E67" s="1001">
        <v>62</v>
      </c>
    </row>
    <row r="68" spans="1:5">
      <c r="A68" s="533"/>
      <c r="B68" s="916" t="s">
        <v>490</v>
      </c>
      <c r="C68" s="918" t="s">
        <v>912</v>
      </c>
      <c r="D68" s="918" t="s">
        <v>793</v>
      </c>
      <c r="E68" s="998">
        <f>SUM(E69:E71)</f>
        <v>12185</v>
      </c>
    </row>
    <row r="69" spans="1:5">
      <c r="A69" s="533"/>
      <c r="B69" s="931" t="s">
        <v>913</v>
      </c>
      <c r="C69" s="999" t="s">
        <v>914</v>
      </c>
      <c r="D69" s="933" t="s">
        <v>793</v>
      </c>
      <c r="E69" s="1000">
        <v>6164</v>
      </c>
    </row>
    <row r="70" spans="1:5">
      <c r="A70" s="533"/>
      <c r="B70" s="931" t="s">
        <v>915</v>
      </c>
      <c r="C70" s="999" t="s">
        <v>916</v>
      </c>
      <c r="D70" s="933" t="s">
        <v>793</v>
      </c>
      <c r="E70" s="1000">
        <v>5240</v>
      </c>
    </row>
    <row r="71" spans="1:5">
      <c r="A71" s="533"/>
      <c r="B71" s="931" t="s">
        <v>917</v>
      </c>
      <c r="C71" s="999" t="s">
        <v>918</v>
      </c>
      <c r="D71" s="933" t="s">
        <v>793</v>
      </c>
      <c r="E71" s="1000">
        <v>781</v>
      </c>
    </row>
    <row r="72" spans="1:5">
      <c r="A72" s="533"/>
      <c r="B72" s="916" t="s">
        <v>492</v>
      </c>
      <c r="C72" s="918" t="s">
        <v>919</v>
      </c>
      <c r="D72" s="918" t="s">
        <v>793</v>
      </c>
      <c r="E72" s="1001">
        <v>4940</v>
      </c>
    </row>
    <row r="73" spans="1:5" ht="15.75" thickBot="1">
      <c r="A73" s="533"/>
      <c r="B73" s="1005" t="s">
        <v>627</v>
      </c>
      <c r="C73" s="1007" t="s">
        <v>920</v>
      </c>
      <c r="D73" s="1007" t="s">
        <v>793</v>
      </c>
      <c r="E73" s="1008">
        <v>212</v>
      </c>
    </row>
    <row r="74" spans="1:5" ht="15.75" thickBot="1">
      <c r="A74" s="533"/>
      <c r="B74" s="1021"/>
      <c r="C74" s="897" t="s">
        <v>921</v>
      </c>
      <c r="D74" s="897"/>
      <c r="E74" s="1022"/>
    </row>
    <row r="75" spans="1:5">
      <c r="A75" s="533"/>
      <c r="B75" s="916" t="s">
        <v>495</v>
      </c>
      <c r="C75" s="918" t="s">
        <v>922</v>
      </c>
      <c r="D75" s="918" t="s">
        <v>793</v>
      </c>
      <c r="E75" s="1001">
        <v>22</v>
      </c>
    </row>
    <row r="76" spans="1:5">
      <c r="A76" s="533"/>
      <c r="B76" s="916" t="s">
        <v>168</v>
      </c>
      <c r="C76" s="918" t="s">
        <v>923</v>
      </c>
      <c r="D76" s="918" t="s">
        <v>793</v>
      </c>
      <c r="E76" s="1001">
        <v>68</v>
      </c>
    </row>
    <row r="77" spans="1:5">
      <c r="A77" s="533"/>
      <c r="B77" s="916" t="s">
        <v>170</v>
      </c>
      <c r="C77" s="918" t="s">
        <v>924</v>
      </c>
      <c r="D77" s="918" t="s">
        <v>793</v>
      </c>
      <c r="E77" s="1001">
        <v>94</v>
      </c>
    </row>
    <row r="78" spans="1:5">
      <c r="A78" s="533"/>
      <c r="B78" s="926" t="s">
        <v>172</v>
      </c>
      <c r="C78" s="928" t="s">
        <v>925</v>
      </c>
      <c r="D78" s="1042" t="s">
        <v>896</v>
      </c>
      <c r="E78" s="1024">
        <v>13</v>
      </c>
    </row>
    <row r="79" spans="1:5">
      <c r="A79" s="533"/>
      <c r="B79" s="916" t="s">
        <v>174</v>
      </c>
      <c r="C79" s="918" t="s">
        <v>926</v>
      </c>
      <c r="D79" s="918" t="s">
        <v>903</v>
      </c>
      <c r="E79" s="1025">
        <v>134.80000000000001</v>
      </c>
    </row>
    <row r="80" spans="1:5">
      <c r="A80" s="533"/>
      <c r="B80" s="931" t="s">
        <v>645</v>
      </c>
      <c r="C80" s="999" t="s">
        <v>927</v>
      </c>
      <c r="D80" s="933" t="s">
        <v>903</v>
      </c>
      <c r="E80" s="1041">
        <v>0</v>
      </c>
    </row>
    <row r="81" spans="1:5">
      <c r="A81" s="533"/>
      <c r="B81" s="916" t="s">
        <v>176</v>
      </c>
      <c r="C81" s="918" t="s">
        <v>928</v>
      </c>
      <c r="D81" s="918" t="s">
        <v>793</v>
      </c>
      <c r="E81" s="1001">
        <v>0</v>
      </c>
    </row>
    <row r="82" spans="1:5">
      <c r="A82" s="533"/>
      <c r="B82" s="916" t="s">
        <v>178</v>
      </c>
      <c r="C82" s="918" t="s">
        <v>929</v>
      </c>
      <c r="D82" s="918" t="s">
        <v>793</v>
      </c>
      <c r="E82" s="1044">
        <f>SUM(E83:E85)</f>
        <v>5573</v>
      </c>
    </row>
    <row r="83" spans="1:5">
      <c r="A83" s="533"/>
      <c r="B83" s="931" t="s">
        <v>509</v>
      </c>
      <c r="C83" s="999" t="s">
        <v>930</v>
      </c>
      <c r="D83" s="933" t="s">
        <v>793</v>
      </c>
      <c r="E83" s="1000">
        <v>3286</v>
      </c>
    </row>
    <row r="84" spans="1:5">
      <c r="A84" s="533"/>
      <c r="B84" s="931" t="s">
        <v>510</v>
      </c>
      <c r="C84" s="999" t="s">
        <v>931</v>
      </c>
      <c r="D84" s="933" t="s">
        <v>793</v>
      </c>
      <c r="E84" s="1000">
        <v>2042</v>
      </c>
    </row>
    <row r="85" spans="1:5">
      <c r="A85" s="533"/>
      <c r="B85" s="931" t="s">
        <v>511</v>
      </c>
      <c r="C85" s="999" t="s">
        <v>932</v>
      </c>
      <c r="D85" s="933" t="s">
        <v>793</v>
      </c>
      <c r="E85" s="1000">
        <v>245</v>
      </c>
    </row>
    <row r="86" spans="1:5" ht="15.75" thickBot="1">
      <c r="A86" s="533"/>
      <c r="B86" s="1005" t="s">
        <v>180</v>
      </c>
      <c r="C86" s="1007" t="s">
        <v>933</v>
      </c>
      <c r="D86" s="1007" t="s">
        <v>793</v>
      </c>
      <c r="E86" s="1008">
        <v>293</v>
      </c>
    </row>
    <row r="87" spans="1:5" ht="15.75" thickBot="1">
      <c r="A87" s="533"/>
      <c r="B87" s="1021"/>
      <c r="C87" s="897" t="s">
        <v>934</v>
      </c>
      <c r="D87" s="897"/>
      <c r="E87" s="1022"/>
    </row>
    <row r="88" spans="1:5">
      <c r="A88" s="533"/>
      <c r="B88" s="916" t="s">
        <v>209</v>
      </c>
      <c r="C88" s="918" t="s">
        <v>935</v>
      </c>
      <c r="D88" s="918" t="s">
        <v>793</v>
      </c>
      <c r="E88" s="1001">
        <v>1</v>
      </c>
    </row>
    <row r="89" spans="1:5">
      <c r="A89" s="533"/>
      <c r="B89" s="916" t="s">
        <v>211</v>
      </c>
      <c r="C89" s="918" t="s">
        <v>936</v>
      </c>
      <c r="D89" s="918" t="s">
        <v>793</v>
      </c>
      <c r="E89" s="1001">
        <v>0</v>
      </c>
    </row>
    <row r="90" spans="1:5">
      <c r="A90" s="533"/>
      <c r="B90" s="916" t="s">
        <v>219</v>
      </c>
      <c r="C90" s="918" t="s">
        <v>937</v>
      </c>
      <c r="D90" s="918" t="s">
        <v>793</v>
      </c>
      <c r="E90" s="1001">
        <v>0</v>
      </c>
    </row>
    <row r="91" spans="1:5">
      <c r="A91" s="533"/>
      <c r="B91" s="916" t="s">
        <v>221</v>
      </c>
      <c r="C91" s="928" t="s">
        <v>938</v>
      </c>
      <c r="D91" s="1042" t="s">
        <v>896</v>
      </c>
      <c r="E91" s="1036">
        <v>0</v>
      </c>
    </row>
    <row r="92" spans="1:5">
      <c r="A92" s="533"/>
      <c r="B92" s="916" t="s">
        <v>653</v>
      </c>
      <c r="C92" s="918" t="s">
        <v>939</v>
      </c>
      <c r="D92" s="918" t="s">
        <v>903</v>
      </c>
      <c r="E92" s="1025">
        <v>11</v>
      </c>
    </row>
    <row r="93" spans="1:5">
      <c r="A93" s="533"/>
      <c r="B93" s="931" t="s">
        <v>940</v>
      </c>
      <c r="C93" s="999" t="s">
        <v>927</v>
      </c>
      <c r="D93" s="933" t="s">
        <v>903</v>
      </c>
      <c r="E93" s="1000">
        <v>0</v>
      </c>
    </row>
    <row r="94" spans="1:5">
      <c r="A94" s="533"/>
      <c r="B94" s="916" t="s">
        <v>655</v>
      </c>
      <c r="C94" s="918" t="s">
        <v>941</v>
      </c>
      <c r="D94" s="918" t="s">
        <v>793</v>
      </c>
      <c r="E94" s="1001">
        <v>2</v>
      </c>
    </row>
    <row r="95" spans="1:5">
      <c r="A95" s="533"/>
      <c r="B95" s="916" t="s">
        <v>657</v>
      </c>
      <c r="C95" s="918" t="s">
        <v>942</v>
      </c>
      <c r="D95" s="918" t="s">
        <v>793</v>
      </c>
      <c r="E95" s="1001">
        <v>29</v>
      </c>
    </row>
    <row r="96" spans="1:5" ht="15.75" thickBot="1">
      <c r="A96" s="533"/>
      <c r="B96" s="1005" t="s">
        <v>659</v>
      </c>
      <c r="C96" s="1007" t="s">
        <v>943</v>
      </c>
      <c r="D96" s="1007" t="s">
        <v>793</v>
      </c>
      <c r="E96" s="1008">
        <v>0</v>
      </c>
    </row>
    <row r="97" spans="1:5" ht="15.75" thickBot="1">
      <c r="A97" s="533"/>
      <c r="B97" s="1021"/>
      <c r="C97" s="897" t="s">
        <v>944</v>
      </c>
      <c r="D97" s="897"/>
      <c r="E97" s="1022"/>
    </row>
    <row r="98" spans="1:5">
      <c r="A98" s="533"/>
      <c r="B98" s="916" t="s">
        <v>80</v>
      </c>
      <c r="C98" s="1045" t="s">
        <v>945</v>
      </c>
      <c r="D98" s="1014" t="s">
        <v>793</v>
      </c>
      <c r="E98" s="1046">
        <v>1</v>
      </c>
    </row>
    <row r="99" spans="1:5">
      <c r="A99" s="533"/>
      <c r="B99" s="916" t="s">
        <v>82</v>
      </c>
      <c r="C99" s="1047" t="s">
        <v>946</v>
      </c>
      <c r="D99" s="918" t="s">
        <v>947</v>
      </c>
      <c r="E99" s="1001">
        <v>0</v>
      </c>
    </row>
    <row r="100" spans="1:5" ht="15.75">
      <c r="A100" s="533"/>
      <c r="B100" s="916" t="s">
        <v>948</v>
      </c>
      <c r="C100" s="1048" t="s">
        <v>949</v>
      </c>
      <c r="D100" s="918" t="s">
        <v>689</v>
      </c>
      <c r="E100" s="1025">
        <v>2.5</v>
      </c>
    </row>
    <row r="101" spans="1:5">
      <c r="A101" s="533"/>
      <c r="B101" s="916" t="s">
        <v>950</v>
      </c>
      <c r="C101" s="1047" t="s">
        <v>951</v>
      </c>
      <c r="D101" s="918" t="s">
        <v>793</v>
      </c>
      <c r="E101" s="1001">
        <v>2</v>
      </c>
    </row>
    <row r="102" spans="1:5" ht="15.75">
      <c r="A102" s="533"/>
      <c r="B102" s="916" t="s">
        <v>952</v>
      </c>
      <c r="C102" s="1048" t="s">
        <v>953</v>
      </c>
      <c r="D102" s="918" t="s">
        <v>689</v>
      </c>
      <c r="E102" s="1025">
        <v>21</v>
      </c>
    </row>
    <row r="103" spans="1:5">
      <c r="A103" s="533"/>
      <c r="B103" s="916" t="s">
        <v>954</v>
      </c>
      <c r="C103" s="1047" t="s">
        <v>955</v>
      </c>
      <c r="D103" s="918" t="s">
        <v>793</v>
      </c>
      <c r="E103" s="1001">
        <v>15</v>
      </c>
    </row>
    <row r="104" spans="1:5" ht="15.75">
      <c r="A104" s="533"/>
      <c r="B104" s="916" t="s">
        <v>956</v>
      </c>
      <c r="C104" s="1048" t="s">
        <v>957</v>
      </c>
      <c r="D104" s="918" t="s">
        <v>689</v>
      </c>
      <c r="E104" s="1025">
        <v>97.2</v>
      </c>
    </row>
    <row r="105" spans="1:5">
      <c r="A105" s="533"/>
      <c r="B105" s="916" t="s">
        <v>958</v>
      </c>
      <c r="C105" s="1047" t="s">
        <v>959</v>
      </c>
      <c r="D105" s="918" t="s">
        <v>793</v>
      </c>
      <c r="E105" s="1001">
        <v>2</v>
      </c>
    </row>
    <row r="106" spans="1:5" ht="15.75">
      <c r="A106" s="533"/>
      <c r="B106" s="916" t="s">
        <v>960</v>
      </c>
      <c r="C106" s="1048" t="s">
        <v>961</v>
      </c>
      <c r="D106" s="918" t="s">
        <v>689</v>
      </c>
      <c r="E106" s="1025">
        <v>866.29</v>
      </c>
    </row>
    <row r="107" spans="1:5">
      <c r="A107" s="533"/>
      <c r="B107" s="916" t="s">
        <v>962</v>
      </c>
      <c r="C107" s="1048" t="s">
        <v>963</v>
      </c>
      <c r="D107" s="918" t="s">
        <v>793</v>
      </c>
      <c r="E107" s="1001">
        <v>28</v>
      </c>
    </row>
    <row r="108" spans="1:5">
      <c r="A108" s="533"/>
      <c r="B108" s="916" t="s">
        <v>964</v>
      </c>
      <c r="C108" s="1048" t="s">
        <v>965</v>
      </c>
      <c r="D108" s="918" t="s">
        <v>793</v>
      </c>
      <c r="E108" s="1001">
        <v>13</v>
      </c>
    </row>
    <row r="109" spans="1:5">
      <c r="A109" s="533"/>
      <c r="B109" s="966" t="s">
        <v>966</v>
      </c>
      <c r="C109" s="1049" t="s">
        <v>967</v>
      </c>
      <c r="D109" s="979" t="s">
        <v>793</v>
      </c>
      <c r="E109" s="1050">
        <v>2</v>
      </c>
    </row>
    <row r="110" spans="1:5">
      <c r="A110" s="533"/>
      <c r="B110" s="1051" t="s">
        <v>968</v>
      </c>
      <c r="C110" s="1235" t="s">
        <v>969</v>
      </c>
      <c r="D110" s="1235"/>
      <c r="E110" s="1052"/>
    </row>
    <row r="111" spans="1:5">
      <c r="A111" s="533"/>
      <c r="B111" s="974" t="s">
        <v>970</v>
      </c>
      <c r="C111" s="1045" t="s">
        <v>971</v>
      </c>
      <c r="D111" s="1014" t="s">
        <v>840</v>
      </c>
      <c r="E111" s="1053">
        <v>1052</v>
      </c>
    </row>
    <row r="112" spans="1:5">
      <c r="A112" s="533"/>
      <c r="B112" s="916" t="s">
        <v>972</v>
      </c>
      <c r="C112" s="1047" t="s">
        <v>973</v>
      </c>
      <c r="D112" s="918" t="s">
        <v>840</v>
      </c>
      <c r="E112" s="1025">
        <v>0</v>
      </c>
    </row>
    <row r="113" spans="1:5">
      <c r="A113" s="533"/>
      <c r="B113" s="916" t="s">
        <v>974</v>
      </c>
      <c r="C113" s="1047" t="s">
        <v>975</v>
      </c>
      <c r="D113" s="918" t="s">
        <v>840</v>
      </c>
      <c r="E113" s="1025">
        <v>0</v>
      </c>
    </row>
    <row r="114" spans="1:5">
      <c r="A114" s="533"/>
      <c r="B114" s="916" t="s">
        <v>976</v>
      </c>
      <c r="C114" s="1047" t="s">
        <v>977</v>
      </c>
      <c r="D114" s="918" t="s">
        <v>840</v>
      </c>
      <c r="E114" s="1025">
        <v>106.9</v>
      </c>
    </row>
    <row r="115" spans="1:5">
      <c r="A115" s="533"/>
      <c r="B115" s="966" t="s">
        <v>978</v>
      </c>
      <c r="C115" s="1054" t="s">
        <v>979</v>
      </c>
      <c r="D115" s="979" t="s">
        <v>840</v>
      </c>
      <c r="E115" s="1055">
        <v>17</v>
      </c>
    </row>
    <row r="116" spans="1:5">
      <c r="A116" s="533"/>
      <c r="B116" s="1051" t="s">
        <v>980</v>
      </c>
      <c r="C116" s="1235" t="s">
        <v>981</v>
      </c>
      <c r="D116" s="1235"/>
      <c r="E116" s="1056"/>
    </row>
    <row r="117" spans="1:5">
      <c r="A117" s="533"/>
      <c r="B117" s="974" t="s">
        <v>982</v>
      </c>
      <c r="C117" s="1045" t="s">
        <v>983</v>
      </c>
      <c r="D117" s="1014" t="s">
        <v>840</v>
      </c>
      <c r="E117" s="1053">
        <v>0</v>
      </c>
    </row>
    <row r="118" spans="1:5">
      <c r="A118" s="533"/>
      <c r="B118" s="916" t="s">
        <v>984</v>
      </c>
      <c r="C118" s="1047" t="s">
        <v>973</v>
      </c>
      <c r="D118" s="918" t="s">
        <v>840</v>
      </c>
      <c r="E118" s="1025">
        <v>0</v>
      </c>
    </row>
    <row r="119" spans="1:5">
      <c r="A119" s="533"/>
      <c r="B119" s="916" t="s">
        <v>985</v>
      </c>
      <c r="C119" s="1047" t="s">
        <v>975</v>
      </c>
      <c r="D119" s="918" t="s">
        <v>840</v>
      </c>
      <c r="E119" s="1025">
        <v>3.4</v>
      </c>
    </row>
    <row r="120" spans="1:5">
      <c r="A120" s="533"/>
      <c r="B120" s="916" t="s">
        <v>986</v>
      </c>
      <c r="C120" s="1047" t="s">
        <v>977</v>
      </c>
      <c r="D120" s="918" t="s">
        <v>840</v>
      </c>
      <c r="E120" s="1025">
        <v>1.1000000000000001</v>
      </c>
    </row>
    <row r="121" spans="1:5">
      <c r="A121" s="533"/>
      <c r="B121" s="916" t="s">
        <v>987</v>
      </c>
      <c r="C121" s="1047" t="s">
        <v>979</v>
      </c>
      <c r="D121" s="918" t="s">
        <v>840</v>
      </c>
      <c r="E121" s="1025">
        <v>0</v>
      </c>
    </row>
    <row r="122" spans="1:5">
      <c r="A122" s="533"/>
      <c r="B122" s="1057" t="s">
        <v>988</v>
      </c>
      <c r="C122" s="1235" t="s">
        <v>989</v>
      </c>
      <c r="D122" s="1235"/>
      <c r="E122" s="1058"/>
    </row>
    <row r="123" spans="1:5">
      <c r="A123" s="533"/>
      <c r="B123" s="916" t="s">
        <v>990</v>
      </c>
      <c r="C123" s="1047" t="s">
        <v>991</v>
      </c>
      <c r="D123" s="918" t="s">
        <v>992</v>
      </c>
      <c r="E123" s="1025">
        <v>0</v>
      </c>
    </row>
    <row r="124" spans="1:5">
      <c r="A124" s="533"/>
      <c r="B124" s="916" t="s">
        <v>993</v>
      </c>
      <c r="C124" s="1047" t="s">
        <v>994</v>
      </c>
      <c r="D124" s="918" t="s">
        <v>992</v>
      </c>
      <c r="E124" s="1025">
        <v>0</v>
      </c>
    </row>
    <row r="125" spans="1:5">
      <c r="A125" s="533"/>
      <c r="B125" s="916" t="s">
        <v>995</v>
      </c>
      <c r="C125" s="1047" t="s">
        <v>996</v>
      </c>
      <c r="D125" s="918" t="s">
        <v>992</v>
      </c>
      <c r="E125" s="1025">
        <v>0</v>
      </c>
    </row>
    <row r="126" spans="1:5">
      <c r="A126" s="533"/>
      <c r="B126" s="966" t="s">
        <v>997</v>
      </c>
      <c r="C126" s="1054" t="s">
        <v>998</v>
      </c>
      <c r="D126" s="979" t="s">
        <v>992</v>
      </c>
      <c r="E126" s="1055">
        <v>0</v>
      </c>
    </row>
    <row r="127" spans="1:5">
      <c r="A127" s="533"/>
      <c r="B127" s="1051" t="s">
        <v>999</v>
      </c>
      <c r="C127" s="1235" t="s">
        <v>1000</v>
      </c>
      <c r="D127" s="1235"/>
      <c r="E127" s="1052"/>
    </row>
    <row r="128" spans="1:5">
      <c r="A128" s="533"/>
      <c r="B128" s="966" t="s">
        <v>1001</v>
      </c>
      <c r="C128" s="1054" t="s">
        <v>971</v>
      </c>
      <c r="D128" s="979" t="s">
        <v>992</v>
      </c>
      <c r="E128" s="1059">
        <f>(E111-E117)*E129/1000</f>
        <v>1038.31720408</v>
      </c>
    </row>
    <row r="129" spans="1:5" ht="16.5" thickBot="1">
      <c r="A129" s="533"/>
      <c r="B129" s="1060" t="s">
        <v>1002</v>
      </c>
      <c r="C129" s="1061" t="s">
        <v>1003</v>
      </c>
      <c r="D129" s="1007" t="s">
        <v>689</v>
      </c>
      <c r="E129" s="1062">
        <f>'8'!E35</f>
        <v>986.99354000000005</v>
      </c>
    </row>
    <row r="130" spans="1:5" ht="15.75" thickBot="1">
      <c r="A130" s="533"/>
      <c r="B130" s="1021"/>
      <c r="C130" s="897" t="s">
        <v>1004</v>
      </c>
      <c r="D130" s="897"/>
      <c r="E130" s="1022"/>
    </row>
    <row r="131" spans="1:5" ht="15.75">
      <c r="A131" s="533"/>
      <c r="B131" s="1063" t="s">
        <v>1005</v>
      </c>
      <c r="C131" s="1064" t="s">
        <v>1006</v>
      </c>
      <c r="D131" s="918" t="s">
        <v>689</v>
      </c>
      <c r="E131" s="1065">
        <v>127.09699999999999</v>
      </c>
    </row>
    <row r="132" spans="1:5">
      <c r="A132" s="533"/>
      <c r="B132" s="916" t="s">
        <v>1007</v>
      </c>
      <c r="C132" s="1048" t="s">
        <v>1008</v>
      </c>
      <c r="D132" s="918" t="s">
        <v>793</v>
      </c>
      <c r="E132" s="1001">
        <v>0</v>
      </c>
    </row>
    <row r="133" spans="1:5">
      <c r="A133" s="533"/>
      <c r="B133" s="920" t="s">
        <v>1009</v>
      </c>
      <c r="C133" s="1066" t="s">
        <v>1010</v>
      </c>
      <c r="D133" s="922" t="s">
        <v>793</v>
      </c>
      <c r="E133" s="1050">
        <v>0</v>
      </c>
    </row>
    <row r="134" spans="1:5">
      <c r="A134" s="533"/>
      <c r="B134" s="1051" t="s">
        <v>1011</v>
      </c>
      <c r="C134" s="1235" t="s">
        <v>1012</v>
      </c>
      <c r="D134" s="1235"/>
      <c r="E134" s="1052"/>
    </row>
    <row r="135" spans="1:5">
      <c r="A135" s="533"/>
      <c r="B135" s="974" t="s">
        <v>1013</v>
      </c>
      <c r="C135" s="1045" t="s">
        <v>971</v>
      </c>
      <c r="D135" s="1014" t="s">
        <v>840</v>
      </c>
      <c r="E135" s="1053">
        <v>0</v>
      </c>
    </row>
    <row r="136" spans="1:5">
      <c r="A136" s="533"/>
      <c r="B136" s="916" t="s">
        <v>1014</v>
      </c>
      <c r="C136" s="1047" t="s">
        <v>973</v>
      </c>
      <c r="D136" s="918" t="s">
        <v>840</v>
      </c>
      <c r="E136" s="1025">
        <v>0</v>
      </c>
    </row>
    <row r="137" spans="1:5">
      <c r="A137" s="533"/>
      <c r="B137" s="916" t="s">
        <v>1015</v>
      </c>
      <c r="C137" s="1047" t="s">
        <v>1016</v>
      </c>
      <c r="D137" s="918" t="s">
        <v>840</v>
      </c>
      <c r="E137" s="1025">
        <v>0</v>
      </c>
    </row>
    <row r="138" spans="1:5">
      <c r="A138" s="533"/>
      <c r="B138" s="1051" t="s">
        <v>1017</v>
      </c>
      <c r="C138" s="1235" t="s">
        <v>1018</v>
      </c>
      <c r="D138" s="1235"/>
      <c r="E138" s="1056"/>
    </row>
    <row r="139" spans="1:5">
      <c r="A139" s="533"/>
      <c r="B139" s="974" t="s">
        <v>1019</v>
      </c>
      <c r="C139" s="1045" t="s">
        <v>983</v>
      </c>
      <c r="D139" s="1014" t="s">
        <v>840</v>
      </c>
      <c r="E139" s="1053">
        <v>3.99</v>
      </c>
    </row>
    <row r="140" spans="1:5">
      <c r="A140" s="533"/>
      <c r="B140" s="916" t="s">
        <v>1020</v>
      </c>
      <c r="C140" s="1047" t="s">
        <v>973</v>
      </c>
      <c r="D140" s="918" t="s">
        <v>840</v>
      </c>
      <c r="E140" s="1025">
        <v>6.82</v>
      </c>
    </row>
    <row r="141" spans="1:5">
      <c r="A141" s="533"/>
      <c r="B141" s="966" t="s">
        <v>1021</v>
      </c>
      <c r="C141" s="1054" t="s">
        <v>1016</v>
      </c>
      <c r="D141" s="979" t="s">
        <v>840</v>
      </c>
      <c r="E141" s="1055">
        <v>0.1</v>
      </c>
    </row>
    <row r="142" spans="1:5">
      <c r="A142" s="533"/>
      <c r="B142" s="1051" t="s">
        <v>1022</v>
      </c>
      <c r="C142" s="1235" t="s">
        <v>1000</v>
      </c>
      <c r="D142" s="1235"/>
      <c r="E142" s="1052"/>
    </row>
    <row r="143" spans="1:5" ht="15.75" thickBot="1">
      <c r="A143" s="533"/>
      <c r="B143" s="1005" t="s">
        <v>1023</v>
      </c>
      <c r="C143" s="1047" t="s">
        <v>971</v>
      </c>
      <c r="D143" s="918" t="s">
        <v>992</v>
      </c>
      <c r="E143" s="1067">
        <f>(E135-E139)*E131/1000</f>
        <v>-0.50711702999999997</v>
      </c>
    </row>
    <row r="144" spans="1:5" ht="15.75" thickBot="1">
      <c r="A144" s="533"/>
      <c r="B144" s="1021"/>
      <c r="C144" s="897" t="s">
        <v>1024</v>
      </c>
      <c r="D144" s="897"/>
      <c r="E144" s="1022"/>
    </row>
    <row r="145" spans="1:5" ht="15.75">
      <c r="A145" s="533"/>
      <c r="B145" s="1063" t="s">
        <v>7</v>
      </c>
      <c r="C145" s="1068" t="s">
        <v>1025</v>
      </c>
      <c r="D145" s="918" t="s">
        <v>689</v>
      </c>
      <c r="E145" s="1065">
        <v>94.2</v>
      </c>
    </row>
    <row r="146" spans="1:5">
      <c r="A146" s="533"/>
      <c r="B146" s="916" t="s">
        <v>1026</v>
      </c>
      <c r="C146" s="1069" t="s">
        <v>1027</v>
      </c>
      <c r="D146" s="1070" t="s">
        <v>780</v>
      </c>
      <c r="E146" s="1071">
        <v>0.99</v>
      </c>
    </row>
    <row r="147" spans="1:5">
      <c r="A147" s="533"/>
      <c r="B147" s="916" t="s">
        <v>1028</v>
      </c>
      <c r="C147" s="1069" t="s">
        <v>1029</v>
      </c>
      <c r="D147" s="918" t="s">
        <v>1030</v>
      </c>
      <c r="E147" s="1025">
        <v>0.9</v>
      </c>
    </row>
    <row r="148" spans="1:5" ht="15.75" thickBot="1">
      <c r="A148" s="533"/>
      <c r="B148" s="977" t="s">
        <v>1031</v>
      </c>
      <c r="C148" s="1072" t="s">
        <v>1032</v>
      </c>
      <c r="D148" s="1003" t="s">
        <v>793</v>
      </c>
      <c r="E148" s="1004">
        <v>2</v>
      </c>
    </row>
    <row r="149" spans="1:5">
      <c r="A149" s="533"/>
      <c r="B149" s="1073" t="s">
        <v>1033</v>
      </c>
      <c r="C149" s="1234" t="s">
        <v>1034</v>
      </c>
      <c r="D149" s="1234"/>
      <c r="E149" s="1074"/>
    </row>
    <row r="150" spans="1:5" ht="15.75">
      <c r="A150" s="533"/>
      <c r="B150" s="974" t="s">
        <v>1035</v>
      </c>
      <c r="C150" s="1075" t="s">
        <v>1036</v>
      </c>
      <c r="D150" s="918" t="s">
        <v>689</v>
      </c>
      <c r="E150" s="1025">
        <v>94.2</v>
      </c>
    </row>
    <row r="151" spans="1:5">
      <c r="A151" s="533"/>
      <c r="B151" s="916" t="s">
        <v>1037</v>
      </c>
      <c r="C151" s="1069" t="s">
        <v>1038</v>
      </c>
      <c r="D151" s="1070" t="s">
        <v>780</v>
      </c>
      <c r="E151" s="1071">
        <v>0.13389999999999999</v>
      </c>
    </row>
    <row r="152" spans="1:5">
      <c r="A152" s="533"/>
      <c r="B152" s="974" t="s">
        <v>1039</v>
      </c>
      <c r="C152" s="1076" t="s">
        <v>1040</v>
      </c>
      <c r="D152" s="1003" t="s">
        <v>1030</v>
      </c>
      <c r="E152" s="1025">
        <v>0.57769999999999999</v>
      </c>
    </row>
    <row r="153" spans="1:5" ht="15.75" thickBot="1">
      <c r="A153" s="533"/>
      <c r="B153" s="966" t="s">
        <v>1041</v>
      </c>
      <c r="C153" s="1077" t="s">
        <v>1042</v>
      </c>
      <c r="D153" s="979" t="s">
        <v>793</v>
      </c>
      <c r="E153" s="1050">
        <v>2</v>
      </c>
    </row>
    <row r="154" spans="1:5">
      <c r="A154" s="533"/>
      <c r="B154" s="1073" t="s">
        <v>1043</v>
      </c>
      <c r="C154" s="1234" t="s">
        <v>1044</v>
      </c>
      <c r="D154" s="1234"/>
      <c r="E154" s="1078"/>
    </row>
    <row r="155" spans="1:5" ht="15.75">
      <c r="A155" s="533"/>
      <c r="B155" s="916" t="s">
        <v>1045</v>
      </c>
      <c r="C155" s="1069" t="s">
        <v>1046</v>
      </c>
      <c r="D155" s="918" t="s">
        <v>689</v>
      </c>
      <c r="E155" s="1025">
        <v>0</v>
      </c>
    </row>
    <row r="156" spans="1:5">
      <c r="A156" s="533"/>
      <c r="B156" s="916" t="s">
        <v>1047</v>
      </c>
      <c r="C156" s="1069" t="s">
        <v>1048</v>
      </c>
      <c r="D156" s="1070" t="s">
        <v>780</v>
      </c>
      <c r="E156" s="1071">
        <v>0</v>
      </c>
    </row>
    <row r="157" spans="1:5">
      <c r="A157" s="533"/>
      <c r="B157" s="916" t="s">
        <v>1049</v>
      </c>
      <c r="C157" s="1076" t="s">
        <v>1050</v>
      </c>
      <c r="D157" s="1003" t="s">
        <v>1030</v>
      </c>
      <c r="E157" s="1025">
        <v>0</v>
      </c>
    </row>
    <row r="158" spans="1:5" ht="15.75" thickBot="1">
      <c r="A158" s="533"/>
      <c r="B158" s="966" t="s">
        <v>1051</v>
      </c>
      <c r="C158" s="1077" t="s">
        <v>1052</v>
      </c>
      <c r="D158" s="979" t="s">
        <v>793</v>
      </c>
      <c r="E158" s="1050">
        <v>0</v>
      </c>
    </row>
    <row r="159" spans="1:5">
      <c r="A159" s="533"/>
      <c r="B159" s="1073" t="s">
        <v>1053</v>
      </c>
      <c r="C159" s="1234" t="s">
        <v>1054</v>
      </c>
      <c r="D159" s="1234"/>
      <c r="E159" s="1079"/>
    </row>
    <row r="160" spans="1:5" ht="15.75">
      <c r="A160" s="533"/>
      <c r="B160" s="916" t="s">
        <v>1055</v>
      </c>
      <c r="C160" s="1080" t="s">
        <v>1056</v>
      </c>
      <c r="D160" s="918" t="s">
        <v>689</v>
      </c>
      <c r="E160" s="1025">
        <v>0</v>
      </c>
    </row>
    <row r="161" spans="1:5">
      <c r="A161" s="533"/>
      <c r="B161" s="916" t="s">
        <v>1057</v>
      </c>
      <c r="C161" s="1080" t="s">
        <v>1058</v>
      </c>
      <c r="D161" s="918" t="s">
        <v>780</v>
      </c>
      <c r="E161" s="1071">
        <v>0</v>
      </c>
    </row>
    <row r="162" spans="1:5">
      <c r="A162" s="533"/>
      <c r="B162" s="916" t="s">
        <v>1059</v>
      </c>
      <c r="C162" s="1080" t="s">
        <v>1060</v>
      </c>
      <c r="D162" s="918" t="s">
        <v>1061</v>
      </c>
      <c r="E162" s="1025">
        <v>0</v>
      </c>
    </row>
    <row r="163" spans="1:5" ht="15.75" thickBot="1">
      <c r="A163" s="533"/>
      <c r="B163" s="966" t="s">
        <v>1062</v>
      </c>
      <c r="C163" s="1077" t="s">
        <v>1063</v>
      </c>
      <c r="D163" s="979" t="s">
        <v>793</v>
      </c>
      <c r="E163" s="1050">
        <v>0</v>
      </c>
    </row>
    <row r="164" spans="1:5">
      <c r="A164" s="533"/>
      <c r="B164" s="1073" t="s">
        <v>1064</v>
      </c>
      <c r="C164" s="1236" t="s">
        <v>1065</v>
      </c>
      <c r="D164" s="1237"/>
      <c r="E164" s="1081"/>
    </row>
    <row r="165" spans="1:5" ht="15.75">
      <c r="A165" s="533"/>
      <c r="B165" s="916" t="s">
        <v>1066</v>
      </c>
      <c r="C165" s="1069" t="s">
        <v>1067</v>
      </c>
      <c r="D165" s="918" t="s">
        <v>689</v>
      </c>
      <c r="E165" s="1025">
        <v>0</v>
      </c>
    </row>
    <row r="166" spans="1:5">
      <c r="A166" s="533"/>
      <c r="B166" s="916" t="s">
        <v>1068</v>
      </c>
      <c r="C166" s="1069" t="s">
        <v>1069</v>
      </c>
      <c r="D166" s="1070" t="s">
        <v>780</v>
      </c>
      <c r="E166" s="1071">
        <v>0</v>
      </c>
    </row>
    <row r="167" spans="1:5">
      <c r="A167" s="533"/>
      <c r="B167" s="974" t="s">
        <v>1070</v>
      </c>
      <c r="C167" s="1076" t="s">
        <v>1071</v>
      </c>
      <c r="D167" s="1003" t="s">
        <v>1030</v>
      </c>
      <c r="E167" s="1025">
        <v>0</v>
      </c>
    </row>
    <row r="168" spans="1:5" ht="15.75" thickBot="1">
      <c r="A168" s="533"/>
      <c r="B168" s="966" t="s">
        <v>1072</v>
      </c>
      <c r="C168" s="1077" t="s">
        <v>1073</v>
      </c>
      <c r="D168" s="979" t="s">
        <v>793</v>
      </c>
      <c r="E168" s="1050">
        <v>0</v>
      </c>
    </row>
    <row r="169" spans="1:5">
      <c r="A169" s="533"/>
      <c r="B169" s="1073" t="s">
        <v>1074</v>
      </c>
      <c r="C169" s="1234" t="s">
        <v>1075</v>
      </c>
      <c r="D169" s="1234"/>
      <c r="E169" s="1078"/>
    </row>
    <row r="170" spans="1:5" ht="15.75">
      <c r="A170" s="533"/>
      <c r="B170" s="916" t="s">
        <v>1076</v>
      </c>
      <c r="C170" s="1082" t="s">
        <v>1077</v>
      </c>
      <c r="D170" s="918" t="s">
        <v>689</v>
      </c>
      <c r="E170" s="1025">
        <v>0</v>
      </c>
    </row>
    <row r="171" spans="1:5">
      <c r="A171" s="533"/>
      <c r="B171" s="916" t="s">
        <v>1078</v>
      </c>
      <c r="C171" s="1083" t="s">
        <v>1079</v>
      </c>
      <c r="D171" s="1070" t="s">
        <v>780</v>
      </c>
      <c r="E171" s="1071">
        <v>0</v>
      </c>
    </row>
    <row r="172" spans="1:5">
      <c r="A172" s="533"/>
      <c r="B172" s="916" t="s">
        <v>1080</v>
      </c>
      <c r="C172" s="1083" t="s">
        <v>1081</v>
      </c>
      <c r="D172" s="1014" t="s">
        <v>1030</v>
      </c>
      <c r="E172" s="1025">
        <v>0</v>
      </c>
    </row>
    <row r="173" spans="1:5">
      <c r="A173" s="533"/>
      <c r="B173" s="916" t="s">
        <v>1082</v>
      </c>
      <c r="C173" s="1084" t="s">
        <v>1083</v>
      </c>
      <c r="D173" s="1003" t="s">
        <v>1030</v>
      </c>
      <c r="E173" s="1025">
        <v>0</v>
      </c>
    </row>
    <row r="174" spans="1:5" ht="15.75" thickBot="1">
      <c r="A174" s="533"/>
      <c r="B174" s="966" t="s">
        <v>1084</v>
      </c>
      <c r="C174" s="1077" t="s">
        <v>1032</v>
      </c>
      <c r="D174" s="979" t="s">
        <v>793</v>
      </c>
      <c r="E174" s="1050">
        <v>0</v>
      </c>
    </row>
    <row r="175" spans="1:5">
      <c r="A175" s="533"/>
      <c r="B175" s="1073" t="s">
        <v>1085</v>
      </c>
      <c r="C175" s="1234" t="s">
        <v>1086</v>
      </c>
      <c r="D175" s="1234"/>
      <c r="E175" s="1078"/>
    </row>
    <row r="176" spans="1:5" ht="15.75">
      <c r="A176" s="533"/>
      <c r="B176" s="943" t="s">
        <v>1087</v>
      </c>
      <c r="C176" s="1082" t="s">
        <v>1088</v>
      </c>
      <c r="D176" s="918" t="s">
        <v>689</v>
      </c>
      <c r="E176" s="1025">
        <v>0</v>
      </c>
    </row>
    <row r="177" spans="1:5">
      <c r="A177" s="533"/>
      <c r="B177" s="943" t="s">
        <v>1089</v>
      </c>
      <c r="C177" s="1083" t="s">
        <v>1090</v>
      </c>
      <c r="D177" s="1070" t="s">
        <v>780</v>
      </c>
      <c r="E177" s="1071">
        <v>0</v>
      </c>
    </row>
    <row r="178" spans="1:5">
      <c r="A178" s="533"/>
      <c r="B178" s="943" t="s">
        <v>1091</v>
      </c>
      <c r="C178" s="1083" t="s">
        <v>1092</v>
      </c>
      <c r="D178" s="1014" t="s">
        <v>1030</v>
      </c>
      <c r="E178" s="1025">
        <v>0</v>
      </c>
    </row>
    <row r="179" spans="1:5">
      <c r="A179" s="533"/>
      <c r="B179" s="943" t="s">
        <v>1093</v>
      </c>
      <c r="C179" s="1083" t="s">
        <v>1094</v>
      </c>
      <c r="D179" s="1014" t="s">
        <v>1030</v>
      </c>
      <c r="E179" s="1025">
        <v>0</v>
      </c>
    </row>
    <row r="180" spans="1:5">
      <c r="A180" s="533"/>
      <c r="B180" s="943" t="s">
        <v>1095</v>
      </c>
      <c r="C180" s="1083" t="s">
        <v>1096</v>
      </c>
      <c r="D180" s="1014" t="s">
        <v>1030</v>
      </c>
      <c r="E180" s="1025">
        <v>0</v>
      </c>
    </row>
    <row r="181" spans="1:5">
      <c r="A181" s="533"/>
      <c r="B181" s="943" t="s">
        <v>1097</v>
      </c>
      <c r="C181" s="1083" t="s">
        <v>1083</v>
      </c>
      <c r="D181" s="1014" t="s">
        <v>1030</v>
      </c>
      <c r="E181" s="1025">
        <v>0</v>
      </c>
    </row>
    <row r="182" spans="1:5" ht="15.75" thickBot="1">
      <c r="A182" s="533"/>
      <c r="B182" s="1005" t="s">
        <v>1098</v>
      </c>
      <c r="C182" s="1085" t="s">
        <v>1032</v>
      </c>
      <c r="D182" s="1007" t="s">
        <v>793</v>
      </c>
      <c r="E182" s="1008">
        <v>0</v>
      </c>
    </row>
    <row r="183" spans="1:5" ht="15.75" thickBot="1">
      <c r="A183" s="533"/>
      <c r="B183" s="1021"/>
      <c r="C183" s="897" t="s">
        <v>1099</v>
      </c>
      <c r="D183" s="897"/>
      <c r="E183" s="1022"/>
    </row>
    <row r="184" spans="1:5">
      <c r="A184" s="533"/>
      <c r="B184" s="1063" t="s">
        <v>1100</v>
      </c>
      <c r="C184" s="1086" t="s">
        <v>1101</v>
      </c>
      <c r="D184" s="1087" t="s">
        <v>793</v>
      </c>
      <c r="E184" s="1013">
        <f>SUM(E185:E189)</f>
        <v>23</v>
      </c>
    </row>
    <row r="185" spans="1:5">
      <c r="A185" s="533"/>
      <c r="B185" s="916" t="s">
        <v>1102</v>
      </c>
      <c r="C185" s="1030" t="s">
        <v>1103</v>
      </c>
      <c r="D185" s="1088" t="s">
        <v>793</v>
      </c>
      <c r="E185" s="1001">
        <v>1</v>
      </c>
    </row>
    <row r="186" spans="1:5">
      <c r="A186" s="533"/>
      <c r="B186" s="916" t="s">
        <v>1104</v>
      </c>
      <c r="C186" s="1030" t="s">
        <v>1105</v>
      </c>
      <c r="D186" s="1088" t="s">
        <v>793</v>
      </c>
      <c r="E186" s="1001">
        <v>3</v>
      </c>
    </row>
    <row r="187" spans="1:5">
      <c r="A187" s="533"/>
      <c r="B187" s="916" t="s">
        <v>1106</v>
      </c>
      <c r="C187" s="1030" t="s">
        <v>1107</v>
      </c>
      <c r="D187" s="1088" t="s">
        <v>793</v>
      </c>
      <c r="E187" s="1001">
        <v>3</v>
      </c>
    </row>
    <row r="188" spans="1:5">
      <c r="A188" s="533"/>
      <c r="B188" s="916" t="s">
        <v>1108</v>
      </c>
      <c r="C188" s="1030" t="s">
        <v>1109</v>
      </c>
      <c r="D188" s="1088" t="s">
        <v>793</v>
      </c>
      <c r="E188" s="1001">
        <v>8</v>
      </c>
    </row>
    <row r="189" spans="1:5">
      <c r="A189" s="533"/>
      <c r="B189" s="916" t="s">
        <v>1110</v>
      </c>
      <c r="C189" s="1030" t="s">
        <v>1111</v>
      </c>
      <c r="D189" s="1088" t="s">
        <v>793</v>
      </c>
      <c r="E189" s="998">
        <f>SUM(E190:E194)</f>
        <v>8</v>
      </c>
    </row>
    <row r="190" spans="1:5">
      <c r="A190" s="533"/>
      <c r="B190" s="931" t="s">
        <v>1112</v>
      </c>
      <c r="C190" s="999" t="s">
        <v>1113</v>
      </c>
      <c r="D190" s="1070" t="s">
        <v>793</v>
      </c>
      <c r="E190" s="1000">
        <v>0</v>
      </c>
    </row>
    <row r="191" spans="1:5">
      <c r="A191" s="533"/>
      <c r="B191" s="931" t="s">
        <v>1114</v>
      </c>
      <c r="C191" s="999" t="s">
        <v>1115</v>
      </c>
      <c r="D191" s="1070" t="s">
        <v>793</v>
      </c>
      <c r="E191" s="1000">
        <v>0</v>
      </c>
    </row>
    <row r="192" spans="1:5">
      <c r="A192" s="533"/>
      <c r="B192" s="931" t="s">
        <v>1116</v>
      </c>
      <c r="C192" s="999" t="s">
        <v>1117</v>
      </c>
      <c r="D192" s="1070" t="s">
        <v>793</v>
      </c>
      <c r="E192" s="1000">
        <v>3</v>
      </c>
    </row>
    <row r="193" spans="1:5">
      <c r="A193" s="533"/>
      <c r="B193" s="931" t="s">
        <v>1118</v>
      </c>
      <c r="C193" s="999" t="s">
        <v>1119</v>
      </c>
      <c r="D193" s="1070" t="s">
        <v>793</v>
      </c>
      <c r="E193" s="1000">
        <v>1</v>
      </c>
    </row>
    <row r="194" spans="1:5" ht="15.75" thickBot="1">
      <c r="A194" s="533"/>
      <c r="B194" s="1089" t="s">
        <v>1120</v>
      </c>
      <c r="C194" s="1090" t="s">
        <v>1121</v>
      </c>
      <c r="D194" s="1091" t="s">
        <v>793</v>
      </c>
      <c r="E194" s="1092">
        <v>4</v>
      </c>
    </row>
    <row r="195" spans="1:5">
      <c r="A195" s="533"/>
      <c r="B195" s="1093"/>
      <c r="C195" s="1093"/>
      <c r="D195" s="1093"/>
      <c r="E195" s="1094"/>
    </row>
    <row r="196" spans="1:5">
      <c r="A196" s="533"/>
      <c r="B196" s="1095" t="s">
        <v>1122</v>
      </c>
      <c r="C196" s="92" t="s">
        <v>1123</v>
      </c>
      <c r="D196" s="533"/>
      <c r="E196" s="533"/>
    </row>
    <row r="197" spans="1:5">
      <c r="A197" s="533"/>
      <c r="B197" s="1096" t="s">
        <v>1124</v>
      </c>
      <c r="C197" s="92" t="s">
        <v>1125</v>
      </c>
      <c r="D197" s="533"/>
      <c r="E197" s="533"/>
    </row>
  </sheetData>
  <mergeCells count="13">
    <mergeCell ref="C138:D138"/>
    <mergeCell ref="C110:D110"/>
    <mergeCell ref="C116:D116"/>
    <mergeCell ref="C122:D122"/>
    <mergeCell ref="C127:D127"/>
    <mergeCell ref="C134:D134"/>
    <mergeCell ref="C175:D175"/>
    <mergeCell ref="C142:D142"/>
    <mergeCell ref="C149:D149"/>
    <mergeCell ref="C154:D154"/>
    <mergeCell ref="C159:D159"/>
    <mergeCell ref="C164:D164"/>
    <mergeCell ref="C169:D16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11</vt:i4>
      </vt:variant>
    </vt:vector>
  </HeadingPairs>
  <TitlesOfParts>
    <vt:vector size="11" baseType="lpstr">
      <vt:lpstr>1</vt:lpstr>
      <vt:lpstr>2</vt:lpstr>
      <vt:lpstr>3</vt:lpstr>
      <vt:lpstr>4</vt:lpstr>
      <vt:lpstr>5</vt:lpstr>
      <vt:lpstr>6</vt:lpstr>
      <vt:lpstr>7</vt:lpstr>
      <vt:lpstr>8</vt:lpstr>
      <vt:lpstr>9</vt:lpstr>
      <vt:lpstr>10</vt:lpstr>
      <vt:lpst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Vilnius economics</dc:creator>
  <cp:lastModifiedBy>PC</cp:lastModifiedBy>
  <dcterms:created xsi:type="dcterms:W3CDTF">2021-05-05T13:49:10Z</dcterms:created>
  <dcterms:modified xsi:type="dcterms:W3CDTF">2021-12-06T08:05:48Z</dcterms:modified>
</cp:coreProperties>
</file>